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rcfre\Desktop\"/>
    </mc:Choice>
  </mc:AlternateContent>
  <xr:revisionPtr revIDLastSave="0" documentId="8_{03607690-646E-43DD-BA1C-FDBDC0455841}" xr6:coauthVersionLast="47" xr6:coauthVersionMax="47" xr10:uidLastSave="{00000000-0000-0000-0000-000000000000}"/>
  <bookViews>
    <workbookView xWindow="-28920" yWindow="-465" windowWidth="29040" windowHeight="15840" activeTab="3" xr2:uid="{D51FA21E-B0F2-4815-AC98-565CD3BF1A7F}"/>
  </bookViews>
  <sheets>
    <sheet name="Déclaration" sheetId="1" r:id="rId1"/>
    <sheet name="Résultats" sheetId="4" r:id="rId2"/>
    <sheet name="Aide" sheetId="5" r:id="rId3"/>
    <sheet name="paramètres" sheetId="2" r:id="rId4"/>
  </sheets>
  <definedNames>
    <definedName name="Cadet_F">Déclaration!$E$20</definedName>
    <definedName name="Cadet_H">Déclaration!$D$20</definedName>
    <definedName name="Challenge_F">Déclaration!$G$9</definedName>
    <definedName name="Challenge_H">Déclaration!$G$8</definedName>
    <definedName name="Junior_F">Déclaration!$E$21</definedName>
    <definedName name="Junior_H">Déclaration!$D$21</definedName>
    <definedName name="Master_F">Déclaration!$E$23</definedName>
    <definedName name="Master_H">Déclaration!$D$23</definedName>
    <definedName name="Minime_F">Déclaration!$E$19</definedName>
    <definedName name="Minime_H">Déclaration!$D$19</definedName>
    <definedName name="NBR_RELAIS">Déclaration!$D$32</definedName>
    <definedName name="Senior_F">Déclaration!$E$22</definedName>
    <definedName name="Senior_H">Déclaration!$D$22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N41" i="4"/>
  <c r="H41" i="4"/>
  <c r="B41" i="4"/>
  <c r="AI22" i="4"/>
  <c r="AI39" i="4" s="1"/>
  <c r="AG22" i="4"/>
  <c r="AG39" i="4" s="1"/>
  <c r="AI20" i="4"/>
  <c r="AI37" i="4" s="1"/>
  <c r="AH20" i="4"/>
  <c r="AH37" i="4" s="1"/>
  <c r="AH22" i="4"/>
  <c r="AH39" i="4" s="1"/>
  <c r="AG20" i="4"/>
  <c r="AG37" i="4" s="1"/>
  <c r="AI18" i="4"/>
  <c r="AI35" i="4" s="1"/>
  <c r="AH18" i="4"/>
  <c r="AH35" i="4" s="1"/>
  <c r="AG18" i="4"/>
  <c r="AG35" i="4" s="1"/>
  <c r="AI16" i="4"/>
  <c r="AI33" i="4" s="1"/>
  <c r="AH16" i="4"/>
  <c r="AH33" i="4" s="1"/>
  <c r="AG16" i="4"/>
  <c r="AG33" i="4" s="1"/>
  <c r="AI14" i="4"/>
  <c r="AI31" i="4" s="1"/>
  <c r="AH14" i="4"/>
  <c r="AH31" i="4" s="1"/>
  <c r="AG14" i="4"/>
  <c r="AG31" i="4" s="1"/>
  <c r="AC14" i="4"/>
  <c r="AC31" i="4" s="1"/>
  <c r="AD14" i="4"/>
  <c r="AD31" i="4" s="1"/>
  <c r="AE14" i="4"/>
  <c r="AE31" i="4" s="1"/>
  <c r="AC15" i="4"/>
  <c r="AC32" i="4" s="1"/>
  <c r="AD15" i="4"/>
  <c r="AD32" i="4" s="1"/>
  <c r="AE15" i="4"/>
  <c r="AE32" i="4" s="1"/>
  <c r="AC16" i="4"/>
  <c r="AD16" i="4"/>
  <c r="AD33" i="4" s="1"/>
  <c r="AE16" i="4"/>
  <c r="AE33" i="4" s="1"/>
  <c r="AC17" i="4"/>
  <c r="AC34" i="4" s="1"/>
  <c r="AD17" i="4"/>
  <c r="AD34" i="4" s="1"/>
  <c r="AE17" i="4"/>
  <c r="AE34" i="4" s="1"/>
  <c r="AC18" i="4"/>
  <c r="AC35" i="4" s="1"/>
  <c r="AD18" i="4"/>
  <c r="AD35" i="4" s="1"/>
  <c r="AE18" i="4"/>
  <c r="AE35" i="4" s="1"/>
  <c r="AD19" i="4"/>
  <c r="AD36" i="4" s="1"/>
  <c r="AE19" i="4"/>
  <c r="AE36" i="4" s="1"/>
  <c r="AD20" i="4"/>
  <c r="AD37" i="4" s="1"/>
  <c r="AE20" i="4"/>
  <c r="AE37" i="4" s="1"/>
  <c r="AD21" i="4"/>
  <c r="AD38" i="4" s="1"/>
  <c r="AE21" i="4"/>
  <c r="AE38" i="4" s="1"/>
  <c r="AD22" i="4"/>
  <c r="AD39" i="4" s="1"/>
  <c r="AE22" i="4"/>
  <c r="AD23" i="4"/>
  <c r="AD40" i="4" s="1"/>
  <c r="AE23" i="4"/>
  <c r="AE40" i="4" s="1"/>
  <c r="AC20" i="4"/>
  <c r="AC37" i="4" s="1"/>
  <c r="AC21" i="4"/>
  <c r="AC38" i="4" s="1"/>
  <c r="AC22" i="4"/>
  <c r="AC39" i="4" s="1"/>
  <c r="AC23" i="4"/>
  <c r="AC40" i="4" s="1"/>
  <c r="AC19" i="4"/>
  <c r="AC36" i="4" s="1"/>
  <c r="AC33" i="4"/>
  <c r="AB19" i="4"/>
  <c r="AB36" i="4" s="1"/>
  <c r="AB14" i="4"/>
  <c r="AB31" i="4" s="1"/>
  <c r="AA19" i="4"/>
  <c r="AA36" i="4" s="1"/>
  <c r="AA14" i="4"/>
  <c r="AA31" i="4" s="1"/>
  <c r="F52" i="4" s="1"/>
  <c r="Z19" i="4"/>
  <c r="Z36" i="4" s="1"/>
  <c r="Z14" i="4"/>
  <c r="Z31" i="4" s="1"/>
  <c r="E52" i="4" s="1"/>
  <c r="Y14" i="4"/>
  <c r="Y31" i="4" s="1"/>
  <c r="G48" i="4" s="1"/>
  <c r="X14" i="4"/>
  <c r="X31" i="4" s="1"/>
  <c r="F48" i="4" s="1"/>
  <c r="W14" i="4"/>
  <c r="W31" i="4" s="1"/>
  <c r="E48" i="4" s="1"/>
  <c r="AE39" i="4"/>
  <c r="U27" i="2"/>
  <c r="U28" i="2"/>
  <c r="U29" i="2"/>
  <c r="U30" i="2"/>
  <c r="U26" i="2"/>
  <c r="G17" i="2"/>
  <c r="G18" i="2"/>
  <c r="G19" i="2"/>
  <c r="G20" i="2"/>
  <c r="G21" i="2"/>
  <c r="G22" i="2"/>
  <c r="G16" i="2"/>
  <c r="G6" i="4"/>
  <c r="F6" i="4"/>
  <c r="E6" i="4"/>
  <c r="G5" i="4"/>
  <c r="F5" i="4"/>
  <c r="E5" i="4"/>
  <c r="K5" i="4" s="1"/>
  <c r="H24" i="4"/>
  <c r="N24" i="4"/>
  <c r="B24" i="4"/>
  <c r="S23" i="4"/>
  <c r="S40" i="4" s="1"/>
  <c r="R23" i="4"/>
  <c r="R40" i="4" s="1"/>
  <c r="Q23" i="4"/>
  <c r="Q40" i="4" s="1"/>
  <c r="S22" i="4"/>
  <c r="S39" i="4" s="1"/>
  <c r="R22" i="4"/>
  <c r="R39" i="4" s="1"/>
  <c r="Q22" i="4"/>
  <c r="Q39" i="4" s="1"/>
  <c r="S21" i="4"/>
  <c r="S38" i="4" s="1"/>
  <c r="R21" i="4"/>
  <c r="R38" i="4" s="1"/>
  <c r="Q21" i="4"/>
  <c r="Q38" i="4" s="1"/>
  <c r="S20" i="4"/>
  <c r="S37" i="4" s="1"/>
  <c r="R20" i="4"/>
  <c r="R37" i="4" s="1"/>
  <c r="Q20" i="4"/>
  <c r="Q37" i="4" s="1"/>
  <c r="S19" i="4"/>
  <c r="S36" i="4" s="1"/>
  <c r="R19" i="4"/>
  <c r="R36" i="4" s="1"/>
  <c r="Q19" i="4"/>
  <c r="Q36" i="4" s="1"/>
  <c r="S18" i="4"/>
  <c r="S35" i="4" s="1"/>
  <c r="R18" i="4"/>
  <c r="R35" i="4" s="1"/>
  <c r="Q18" i="4"/>
  <c r="Q35" i="4" s="1"/>
  <c r="S17" i="4"/>
  <c r="S34" i="4" s="1"/>
  <c r="R17" i="4"/>
  <c r="R34" i="4" s="1"/>
  <c r="Q17" i="4"/>
  <c r="Q34" i="4" s="1"/>
  <c r="S16" i="4"/>
  <c r="S33" i="4" s="1"/>
  <c r="R16" i="4"/>
  <c r="R33" i="4" s="1"/>
  <c r="Q16" i="4"/>
  <c r="Q33" i="4" s="1"/>
  <c r="S15" i="4"/>
  <c r="S32" i="4" s="1"/>
  <c r="R15" i="4"/>
  <c r="R32" i="4" s="1"/>
  <c r="Q15" i="4"/>
  <c r="Q32" i="4" s="1"/>
  <c r="S14" i="4"/>
  <c r="S31" i="4" s="1"/>
  <c r="R14" i="4"/>
  <c r="R31" i="4" s="1"/>
  <c r="Q14" i="4"/>
  <c r="Q31" i="4" s="1"/>
  <c r="M23" i="4"/>
  <c r="M40" i="4" s="1"/>
  <c r="L23" i="4"/>
  <c r="L40" i="4" s="1"/>
  <c r="K23" i="4"/>
  <c r="K40" i="4" s="1"/>
  <c r="M22" i="4"/>
  <c r="M39" i="4" s="1"/>
  <c r="L22" i="4"/>
  <c r="L39" i="4" s="1"/>
  <c r="K22" i="4"/>
  <c r="K39" i="4" s="1"/>
  <c r="M21" i="4"/>
  <c r="M38" i="4" s="1"/>
  <c r="L21" i="4"/>
  <c r="L38" i="4" s="1"/>
  <c r="K21" i="4"/>
  <c r="K38" i="4" s="1"/>
  <c r="M20" i="4"/>
  <c r="M37" i="4" s="1"/>
  <c r="L20" i="4"/>
  <c r="L37" i="4" s="1"/>
  <c r="K20" i="4"/>
  <c r="K37" i="4" s="1"/>
  <c r="M19" i="4"/>
  <c r="M36" i="4" s="1"/>
  <c r="L19" i="4"/>
  <c r="L36" i="4" s="1"/>
  <c r="K19" i="4"/>
  <c r="K36" i="4" s="1"/>
  <c r="M18" i="4"/>
  <c r="M35" i="4" s="1"/>
  <c r="L18" i="4"/>
  <c r="L35" i="4" s="1"/>
  <c r="K18" i="4"/>
  <c r="K35" i="4" s="1"/>
  <c r="M17" i="4"/>
  <c r="M34" i="4" s="1"/>
  <c r="L17" i="4"/>
  <c r="L34" i="4" s="1"/>
  <c r="K17" i="4"/>
  <c r="K34" i="4" s="1"/>
  <c r="M16" i="4"/>
  <c r="M33" i="4" s="1"/>
  <c r="L16" i="4"/>
  <c r="L33" i="4" s="1"/>
  <c r="K16" i="4"/>
  <c r="K33" i="4" s="1"/>
  <c r="M15" i="4"/>
  <c r="M32" i="4" s="1"/>
  <c r="L15" i="4"/>
  <c r="L32" i="4" s="1"/>
  <c r="K15" i="4"/>
  <c r="K32" i="4" s="1"/>
  <c r="M14" i="4"/>
  <c r="M31" i="4" s="1"/>
  <c r="L14" i="4"/>
  <c r="L31" i="4" s="1"/>
  <c r="K14" i="4"/>
  <c r="K31" i="4" s="1"/>
  <c r="G18" i="4"/>
  <c r="G35" i="4" s="1"/>
  <c r="F18" i="4"/>
  <c r="F35" i="4" s="1"/>
  <c r="E18" i="4"/>
  <c r="E35" i="4" s="1"/>
  <c r="E19" i="4"/>
  <c r="E36" i="4" s="1"/>
  <c r="F19" i="4"/>
  <c r="F36" i="4" s="1"/>
  <c r="G19" i="4"/>
  <c r="G36" i="4" s="1"/>
  <c r="G21" i="4"/>
  <c r="G38" i="4" s="1"/>
  <c r="F21" i="4"/>
  <c r="F38" i="4" s="1"/>
  <c r="E21" i="4"/>
  <c r="E38" i="4" s="1"/>
  <c r="G20" i="4"/>
  <c r="G37" i="4" s="1"/>
  <c r="F20" i="4"/>
  <c r="F37" i="4" s="1"/>
  <c r="E20" i="4"/>
  <c r="E37" i="4" s="1"/>
  <c r="G22" i="4"/>
  <c r="G39" i="4" s="1"/>
  <c r="F22" i="4"/>
  <c r="F39" i="4" s="1"/>
  <c r="E22" i="4"/>
  <c r="E39" i="4" s="1"/>
  <c r="G23" i="4"/>
  <c r="G40" i="4" s="1"/>
  <c r="F23" i="4"/>
  <c r="F40" i="4" s="1"/>
  <c r="E23" i="4"/>
  <c r="E40" i="4" s="1"/>
  <c r="G17" i="4"/>
  <c r="G34" i="4" s="1"/>
  <c r="F17" i="4"/>
  <c r="F34" i="4" s="1"/>
  <c r="E17" i="4"/>
  <c r="E34" i="4" s="1"/>
  <c r="G16" i="4"/>
  <c r="G33" i="4" s="1"/>
  <c r="F16" i="4"/>
  <c r="F33" i="4" s="1"/>
  <c r="E16" i="4"/>
  <c r="E33" i="4" s="1"/>
  <c r="E15" i="4"/>
  <c r="E32" i="4" s="1"/>
  <c r="G15" i="4"/>
  <c r="G32" i="4" s="1"/>
  <c r="F15" i="4"/>
  <c r="F32" i="4" s="1"/>
  <c r="G14" i="4"/>
  <c r="G31" i="4" s="1"/>
  <c r="F14" i="4"/>
  <c r="F31" i="4" s="1"/>
  <c r="E14" i="4"/>
  <c r="E31" i="4" s="1"/>
  <c r="G20" i="1"/>
  <c r="G21" i="1"/>
  <c r="G22" i="1"/>
  <c r="G23" i="1"/>
  <c r="G19" i="1"/>
  <c r="G52" i="4" l="1"/>
  <c r="I19" i="1"/>
  <c r="G60" i="4"/>
  <c r="F60" i="4"/>
  <c r="E60" i="4"/>
  <c r="E56" i="4"/>
  <c r="F56" i="4"/>
  <c r="G56" i="4"/>
  <c r="K41" i="4"/>
  <c r="L41" i="4"/>
  <c r="E41" i="4"/>
  <c r="Q41" i="4"/>
  <c r="F41" i="4"/>
  <c r="R41" i="4"/>
  <c r="G41" i="4"/>
  <c r="S41" i="4"/>
  <c r="M41" i="4"/>
  <c r="F7" i="4"/>
  <c r="G7" i="4"/>
  <c r="M5" i="4"/>
  <c r="Q24" i="4"/>
  <c r="L24" i="4"/>
  <c r="G24" i="4"/>
  <c r="K24" i="4"/>
  <c r="L5" i="4"/>
  <c r="E24" i="4"/>
  <c r="M24" i="4"/>
  <c r="K6" i="4"/>
  <c r="K7" i="4" s="1"/>
  <c r="L6" i="4"/>
  <c r="M6" i="4"/>
  <c r="E7" i="4"/>
  <c r="F24" i="4"/>
  <c r="R24" i="4"/>
  <c r="S24" i="4"/>
  <c r="B8" i="1"/>
  <c r="B9" i="1"/>
  <c r="G47" i="4" l="1"/>
  <c r="F47" i="4"/>
  <c r="E47" i="4"/>
  <c r="M7" i="4"/>
  <c r="L7" i="4"/>
  <c r="F51" i="4" l="1"/>
  <c r="F49" i="4"/>
  <c r="E51" i="4"/>
  <c r="E49" i="4"/>
  <c r="G51" i="4"/>
  <c r="G49" i="4"/>
  <c r="G53" i="4" l="1"/>
  <c r="G55" i="4"/>
  <c r="E53" i="4"/>
  <c r="E55" i="4"/>
  <c r="F55" i="4"/>
  <c r="F53" i="4"/>
  <c r="F57" i="4" l="1"/>
  <c r="F59" i="4"/>
  <c r="F61" i="4" s="1"/>
  <c r="E57" i="4"/>
  <c r="E59" i="4"/>
  <c r="E61" i="4" s="1"/>
  <c r="G57" i="4"/>
  <c r="G59" i="4"/>
  <c r="G61" i="4" s="1"/>
</calcChain>
</file>

<file path=xl/sharedStrings.xml><?xml version="1.0" encoding="utf-8"?>
<sst xmlns="http://schemas.openxmlformats.org/spreadsheetml/2006/main" count="305" uniqueCount="99">
  <si>
    <t>Organisation d'un challenge  ?</t>
  </si>
  <si>
    <t>Cas de gestion des aexequo</t>
  </si>
  <si>
    <t>Gestion aexquo</t>
  </si>
  <si>
    <t>par sexe</t>
  </si>
  <si>
    <t>par catégorie</t>
  </si>
  <si>
    <t>par épreuve</t>
  </si>
  <si>
    <t>par sexe et catégorie</t>
  </si>
  <si>
    <t>par catégorie et épreuve</t>
  </si>
  <si>
    <t>par épreuve et sexe</t>
  </si>
  <si>
    <t>par sexe, catégorie et épreuve</t>
  </si>
  <si>
    <t>Gestion des épreuves individuelles</t>
  </si>
  <si>
    <t>Précision, Biathlon et Super Biathlon</t>
  </si>
  <si>
    <t>Gestion de l'épreuve collective "relais"</t>
  </si>
  <si>
    <t>Gestion des épreuves collectives</t>
  </si>
  <si>
    <t>Pas de relais !</t>
  </si>
  <si>
    <t>Relais par catégorie</t>
  </si>
  <si>
    <t>Relais par catégorie et sexe</t>
  </si>
  <si>
    <t>Relais global (sans disctinction de catégorie et sexe)</t>
  </si>
  <si>
    <t>Relais intergénération, par sexe</t>
  </si>
  <si>
    <t>Précision, uniquement</t>
  </si>
  <si>
    <t xml:space="preserve">Biathlon uniquement </t>
  </si>
  <si>
    <t>Super Biathlon uniquement</t>
  </si>
  <si>
    <t>Précision et Biathlon uniquement</t>
  </si>
  <si>
    <t>Précision et Super Biathlon uniquement</t>
  </si>
  <si>
    <t>Biathlon et Super Biathlon uniquement</t>
  </si>
  <si>
    <t>Nombre minimum</t>
  </si>
  <si>
    <t>Femme</t>
  </si>
  <si>
    <t>Homme</t>
  </si>
  <si>
    <t>Minime</t>
  </si>
  <si>
    <t>Cadet</t>
  </si>
  <si>
    <t>Junior</t>
  </si>
  <si>
    <t>Senior</t>
  </si>
  <si>
    <t>Master</t>
  </si>
  <si>
    <t>ORGANISATION CHALLENGE</t>
  </si>
  <si>
    <t>ORGANISATION COMPETITION</t>
  </si>
  <si>
    <t>total</t>
  </si>
  <si>
    <t>CHALLENGE</t>
  </si>
  <si>
    <t>Médaille Or</t>
  </si>
  <si>
    <t>Médaille Argent</t>
  </si>
  <si>
    <t>Médaille Bronze</t>
  </si>
  <si>
    <t>Correction après AEXQUO</t>
  </si>
  <si>
    <t>COMPETITTION</t>
  </si>
  <si>
    <t>Précision</t>
  </si>
  <si>
    <t>Biathlon</t>
  </si>
  <si>
    <t>Relais</t>
  </si>
  <si>
    <t>Super Biathlon</t>
  </si>
  <si>
    <t>Avec gestion Aexquo</t>
  </si>
  <si>
    <t>Médaille 
Or</t>
  </si>
  <si>
    <t>Catégorie</t>
  </si>
  <si>
    <t>Sexe</t>
  </si>
  <si>
    <t>H</t>
  </si>
  <si>
    <t>F</t>
  </si>
  <si>
    <t>Nombre épreuve</t>
  </si>
  <si>
    <t>Super Biahtlon</t>
  </si>
  <si>
    <t>Impact</t>
  </si>
  <si>
    <t>Minime Homme</t>
  </si>
  <si>
    <t>Minime Femme</t>
  </si>
  <si>
    <t xml:space="preserve">Cadet Homme </t>
  </si>
  <si>
    <t>Cadet Femme</t>
  </si>
  <si>
    <t>Junior Homme</t>
  </si>
  <si>
    <t>Junior Femme</t>
  </si>
  <si>
    <t>Senior Homme</t>
  </si>
  <si>
    <t>Senior Femme</t>
  </si>
  <si>
    <t>Master Homme</t>
  </si>
  <si>
    <t>Master Femme</t>
  </si>
  <si>
    <t>Tous</t>
  </si>
  <si>
    <t>Score</t>
  </si>
  <si>
    <t>Méthode demandé</t>
  </si>
  <si>
    <t>Total challenge</t>
  </si>
  <si>
    <t>HOMME</t>
  </si>
  <si>
    <t>FEMME</t>
  </si>
  <si>
    <t>Nbre équipe relais</t>
  </si>
  <si>
    <t>Epreuves individuelles</t>
  </si>
  <si>
    <t>RELAIS global</t>
  </si>
  <si>
    <t>RELAIS par Sexe</t>
  </si>
  <si>
    <t>RELAIS par catégorie</t>
  </si>
  <si>
    <t>RELAIS par cat et sexe</t>
  </si>
  <si>
    <t>Non</t>
  </si>
  <si>
    <t>Ce fichier EXCEL</t>
  </si>
  <si>
    <t>une aide (tu t'y trouves)</t>
  </si>
  <si>
    <t>un formulaire de déclaration (population, épreuves, …)</t>
  </si>
  <si>
    <t>Un etat de résultats (combien de médailles par postulat)</t>
  </si>
  <si>
    <t>un onglet de gestion des paramètres (utilisés dans les autres onglets)</t>
  </si>
  <si>
    <t>Démarrage</t>
  </si>
  <si>
    <t>Etape n°1</t>
  </si>
  <si>
    <t>Déclaration</t>
  </si>
  <si>
    <t>Veuille en premier lieu à ce que les champs avec fond blanc soit vide !</t>
  </si>
  <si>
    <t>etape n°2 :</t>
  </si>
  <si>
    <t>Prends connaissance du nombre de médailles à devoir disposer</t>
  </si>
  <si>
    <t xml:space="preserve">Deux postulats : </t>
  </si>
  <si>
    <t>Le nombre exacte sans gestion d'aexquo)</t>
  </si>
  <si>
    <t>Le nombre exacte avec gestion des aexquo</t>
  </si>
  <si>
    <t>Remarques :</t>
  </si>
  <si>
    <t xml:space="preserve">Il convient toujours de s'assurer d'un stock complémentaire en cas de </t>
  </si>
  <si>
    <t>livraison comportant des médailles incomplètes ou défectueuses.</t>
  </si>
  <si>
    <t xml:space="preserve">DETERMINATION DES POPULATIONS </t>
  </si>
  <si>
    <t>saisi  le nombre (fond blanc) ou sélectionne la valeur appropriée (fond orange)</t>
  </si>
  <si>
    <t>Contient :</t>
  </si>
  <si>
    <t>Onglets de paramètrage du formulaire et états de résultats - Attention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</si>
</sst>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0"/>
      <color rgb="FF92D050"/>
      <name val="Calibri"/>
      <family val="2"/>
      <scheme val="minor"/>
    </font>
    <font>
      <b/>
      <u/>
      <sz val="11"/>
      <color rgb="FFFFFF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C0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10" xfId="0" applyBorder="1"/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2" borderId="11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0" fillId="4" borderId="5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4" borderId="17" xfId="0" applyFill="1" applyBorder="1" applyAlignment="1">
      <alignment horizontal="center" wrapText="1"/>
    </xf>
    <xf numFmtId="0" fontId="0" fillId="0" borderId="18" xfId="0" applyBorder="1"/>
    <xf numFmtId="0" fontId="0" fillId="0" borderId="5" xfId="0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1" fillId="0" borderId="0" xfId="0" applyFont="1" applyAlignment="1">
      <alignment horizontal="right"/>
    </xf>
    <xf numFmtId="0" fontId="3" fillId="0" borderId="0" xfId="0" applyFont="1"/>
    <xf numFmtId="0" fontId="0" fillId="6" borderId="0" xfId="0" applyFill="1"/>
    <xf numFmtId="0" fontId="2" fillId="6" borderId="0" xfId="0" applyFont="1" applyFill="1"/>
    <xf numFmtId="0" fontId="0" fillId="5" borderId="1" xfId="0" applyFont="1" applyFill="1" applyBorder="1" applyAlignment="1">
      <alignment horizontal="center"/>
    </xf>
    <xf numFmtId="0" fontId="2" fillId="6" borderId="0" xfId="0" applyFont="1" applyFill="1" applyAlignment="1">
      <alignment horizontal="right"/>
    </xf>
    <xf numFmtId="0" fontId="0" fillId="6" borderId="0" xfId="0" applyFill="1" applyAlignment="1">
      <alignment horizontal="right"/>
    </xf>
    <xf numFmtId="0" fontId="0" fillId="0" borderId="7" xfId="0" applyBorder="1" applyAlignment="1">
      <alignment horizontal="center"/>
    </xf>
    <xf numFmtId="0" fontId="0" fillId="0" borderId="24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4" borderId="27" xfId="0" applyFill="1" applyBorder="1" applyAlignment="1">
      <alignment horizontal="center" wrapText="1"/>
    </xf>
    <xf numFmtId="0" fontId="0" fillId="4" borderId="28" xfId="0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" xfId="0" applyBorder="1" applyAlignment="1"/>
    <xf numFmtId="0" fontId="0" fillId="0" borderId="3" xfId="0" applyBorder="1" applyAlignment="1"/>
    <xf numFmtId="0" fontId="0" fillId="0" borderId="6" xfId="0" applyBorder="1" applyAlignment="1"/>
    <xf numFmtId="0" fontId="0" fillId="0" borderId="8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7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43" xfId="0" applyBorder="1"/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0" fontId="2" fillId="7" borderId="17" xfId="0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5" fillId="0" borderId="1" xfId="0" applyFont="1" applyBorder="1"/>
    <xf numFmtId="0" fontId="1" fillId="0" borderId="1" xfId="0" applyFont="1" applyBorder="1"/>
    <xf numFmtId="0" fontId="2" fillId="6" borderId="0" xfId="0" applyFont="1" applyFill="1" applyAlignment="1">
      <alignment horizontal="center"/>
    </xf>
    <xf numFmtId="0" fontId="2" fillId="6" borderId="44" xfId="0" applyFont="1" applyFill="1" applyBorder="1"/>
    <xf numFmtId="0" fontId="2" fillId="6" borderId="45" xfId="0" applyFont="1" applyFill="1" applyBorder="1" applyAlignment="1">
      <alignment horizontal="center" vertical="center"/>
    </xf>
    <xf numFmtId="0" fontId="2" fillId="6" borderId="46" xfId="0" applyFont="1" applyFill="1" applyBorder="1" applyAlignment="1">
      <alignment horizontal="center" vertical="center"/>
    </xf>
    <xf numFmtId="0" fontId="2" fillId="6" borderId="47" xfId="0" applyFont="1" applyFill="1" applyBorder="1" applyAlignment="1">
      <alignment horizontal="center" vertical="center"/>
    </xf>
    <xf numFmtId="0" fontId="6" fillId="6" borderId="0" xfId="0" applyFont="1" applyFill="1"/>
    <xf numFmtId="0" fontId="7" fillId="6" borderId="0" xfId="0" applyFont="1" applyFill="1"/>
    <xf numFmtId="0" fontId="4" fillId="8" borderId="0" xfId="0" applyFont="1" applyFill="1"/>
    <xf numFmtId="0" fontId="0" fillId="8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left"/>
    </xf>
    <xf numFmtId="0" fontId="0" fillId="8" borderId="21" xfId="0" applyFill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0</xdr:row>
      <xdr:rowOff>76200</xdr:rowOff>
    </xdr:from>
    <xdr:to>
      <xdr:col>6</xdr:col>
      <xdr:colOff>460376</xdr:colOff>
      <xdr:row>7</xdr:row>
      <xdr:rowOff>85725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2CA886C0-5E5D-9E0F-9488-95FFDC2F1462}"/>
            </a:ext>
          </a:extLst>
        </xdr:cNvPr>
        <xdr:cNvSpPr txBox="1"/>
      </xdr:nvSpPr>
      <xdr:spPr>
        <a:xfrm>
          <a:off x="66676" y="76200"/>
          <a:ext cx="4965700" cy="1343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4000"/>
            <a:t>AIDES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705D2-DC89-4039-9591-75500ED5E8AB}">
  <sheetPr>
    <tabColor rgb="FFFFFF00"/>
  </sheetPr>
  <dimension ref="A1:S34"/>
  <sheetViews>
    <sheetView view="pageBreakPreview" zoomScale="60" zoomScaleNormal="100" workbookViewId="0">
      <selection activeCell="M14" sqref="M14"/>
    </sheetView>
  </sheetViews>
  <sheetFormatPr baseColWidth="10" defaultRowHeight="15" x14ac:dyDescent="0.25"/>
  <cols>
    <col min="9" max="9" width="26.42578125" customWidth="1"/>
  </cols>
  <sheetData>
    <row r="1" spans="1:19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1:19" ht="26.25" x14ac:dyDescent="0.4">
      <c r="A2" s="31"/>
      <c r="B2" s="116" t="s">
        <v>95</v>
      </c>
      <c r="C2" s="31"/>
      <c r="D2" s="31"/>
      <c r="E2" s="31"/>
      <c r="F2" s="31"/>
      <c r="G2" s="31"/>
      <c r="H2" s="31"/>
      <c r="I2" s="31"/>
      <c r="J2" s="31"/>
      <c r="K2" s="31"/>
      <c r="L2" s="32" t="s">
        <v>1</v>
      </c>
      <c r="M2" s="31"/>
      <c r="N2" s="31"/>
      <c r="O2" s="31"/>
      <c r="P2" s="120" t="s">
        <v>9</v>
      </c>
      <c r="Q2" s="120"/>
      <c r="R2" s="120"/>
      <c r="S2" s="31"/>
    </row>
    <row r="3" spans="1:19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19" x14ac:dyDescent="0.25">
      <c r="A4" s="31"/>
      <c r="B4" s="117" t="s">
        <v>33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</row>
    <row r="5" spans="1:19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</row>
    <row r="6" spans="1:19" ht="15.75" thickBot="1" x14ac:dyDescent="0.3">
      <c r="A6" s="31"/>
      <c r="B6" s="32" t="s">
        <v>0</v>
      </c>
      <c r="C6" s="31"/>
      <c r="D6" s="31"/>
      <c r="E6" s="31"/>
      <c r="F6" s="31"/>
      <c r="G6" s="121" t="s">
        <v>77</v>
      </c>
      <c r="H6" s="121"/>
      <c r="I6" s="12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spans="1:19" ht="15.75" thickBot="1" x14ac:dyDescent="0.3">
      <c r="A7" s="31"/>
      <c r="B7" s="32" t="str">
        <f>IF(G6="oui", "TOTAL enfants (garçons et filles automatique ! ","")</f>
        <v/>
      </c>
      <c r="C7" s="32"/>
      <c r="D7" s="32"/>
      <c r="E7" s="32"/>
      <c r="F7" s="32"/>
      <c r="G7" s="66"/>
      <c r="H7" s="67"/>
      <c r="I7" s="68"/>
      <c r="J7" s="31"/>
      <c r="K7" s="31"/>
      <c r="L7" s="31"/>
      <c r="M7" s="31"/>
      <c r="N7" s="31"/>
      <c r="O7" s="31"/>
      <c r="P7" s="31"/>
      <c r="Q7" s="31"/>
      <c r="R7" s="31"/>
      <c r="S7" s="31"/>
    </row>
    <row r="8" spans="1:19" x14ac:dyDescent="0.25">
      <c r="A8" s="31"/>
      <c r="B8" s="32" t="str">
        <f>IF(G6="Oui","dont, combien de garçons ?","")</f>
        <v/>
      </c>
      <c r="C8" s="32"/>
      <c r="D8" s="32"/>
      <c r="E8" s="32"/>
      <c r="F8" s="32"/>
      <c r="G8" s="69">
        <v>0</v>
      </c>
      <c r="H8" s="69"/>
      <c r="I8" s="69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1:19" x14ac:dyDescent="0.25">
      <c r="A9" s="31"/>
      <c r="B9" s="32" t="str">
        <f>IF(G6="Oui","dont, combien de filles ?","")</f>
        <v/>
      </c>
      <c r="C9" s="32"/>
      <c r="D9" s="32"/>
      <c r="E9" s="32"/>
      <c r="F9" s="32"/>
      <c r="G9" s="70">
        <v>0</v>
      </c>
      <c r="H9" s="70"/>
      <c r="I9" s="70"/>
      <c r="J9" s="31"/>
      <c r="K9" s="31"/>
      <c r="L9" s="31"/>
      <c r="M9" s="31"/>
      <c r="N9" s="31"/>
      <c r="O9" s="31"/>
      <c r="P9" s="31"/>
      <c r="Q9" s="31"/>
      <c r="R9" s="31"/>
      <c r="S9" s="31"/>
    </row>
    <row r="10" spans="1:19" x14ac:dyDescent="0.25">
      <c r="A10" s="31"/>
      <c r="B10" s="32"/>
      <c r="C10" s="32"/>
      <c r="D10" s="32"/>
      <c r="E10" s="32"/>
      <c r="F10" s="32"/>
      <c r="G10" s="32"/>
      <c r="H10" s="32"/>
      <c r="I10" s="32"/>
      <c r="J10" s="31"/>
      <c r="K10" s="31"/>
      <c r="L10" s="31"/>
      <c r="M10" s="31"/>
      <c r="N10" s="31"/>
      <c r="O10" s="31"/>
      <c r="P10" s="31"/>
      <c r="Q10" s="31"/>
      <c r="R10" s="31"/>
      <c r="S10" s="31"/>
    </row>
    <row r="11" spans="1:19" x14ac:dyDescent="0.25">
      <c r="A11" s="31"/>
      <c r="B11" s="117" t="s">
        <v>34</v>
      </c>
      <c r="C11" s="32"/>
      <c r="D11" s="32"/>
      <c r="E11" s="32"/>
      <c r="F11" s="32"/>
      <c r="G11" s="32"/>
      <c r="H11" s="32"/>
      <c r="I11" s="32"/>
      <c r="J11" s="31"/>
      <c r="K11" s="31"/>
      <c r="L11" s="31"/>
      <c r="M11" s="31"/>
      <c r="N11" s="31"/>
      <c r="O11" s="31"/>
      <c r="P11" s="31"/>
      <c r="Q11" s="31"/>
      <c r="R11" s="31"/>
      <c r="S11" s="31"/>
    </row>
    <row r="12" spans="1:19" x14ac:dyDescent="0.25">
      <c r="A12" s="31"/>
      <c r="B12" s="32"/>
      <c r="C12" s="32"/>
      <c r="D12" s="32"/>
      <c r="E12" s="32"/>
      <c r="F12" s="32"/>
      <c r="G12" s="32"/>
      <c r="H12" s="32"/>
      <c r="I12" s="32"/>
      <c r="J12" s="31"/>
      <c r="K12" s="31"/>
      <c r="L12" s="31"/>
      <c r="M12" s="31"/>
      <c r="N12" s="31"/>
      <c r="O12" s="31"/>
      <c r="P12" s="31"/>
      <c r="Q12" s="31"/>
      <c r="R12" s="31"/>
      <c r="S12" s="31"/>
    </row>
    <row r="13" spans="1:19" x14ac:dyDescent="0.25">
      <c r="A13" s="31"/>
      <c r="B13" s="32" t="s">
        <v>10</v>
      </c>
      <c r="C13" s="32"/>
      <c r="D13" s="32"/>
      <c r="E13" s="32"/>
      <c r="F13" s="32"/>
      <c r="G13" s="119" t="s">
        <v>11</v>
      </c>
      <c r="H13" s="119"/>
      <c r="I13" s="119"/>
      <c r="J13" s="31"/>
      <c r="K13" s="31"/>
      <c r="L13" s="31"/>
      <c r="M13" s="31"/>
      <c r="N13" s="31"/>
      <c r="O13" s="31"/>
      <c r="P13" s="31"/>
      <c r="Q13" s="31"/>
      <c r="R13" s="31"/>
      <c r="S13" s="31"/>
    </row>
    <row r="14" spans="1:19" x14ac:dyDescent="0.25">
      <c r="A14" s="31"/>
      <c r="B14" s="32"/>
      <c r="C14" s="32"/>
      <c r="D14" s="32"/>
      <c r="E14" s="32"/>
      <c r="F14" s="32"/>
      <c r="G14" s="32"/>
      <c r="H14" s="32"/>
      <c r="I14" s="32"/>
      <c r="J14" s="31"/>
      <c r="K14" s="31"/>
      <c r="L14" s="31"/>
      <c r="M14" s="31"/>
      <c r="N14" s="31"/>
      <c r="O14" s="31"/>
      <c r="P14" s="31"/>
      <c r="Q14" s="31"/>
      <c r="R14" s="31"/>
      <c r="S14" s="31"/>
    </row>
    <row r="15" spans="1:19" x14ac:dyDescent="0.25">
      <c r="A15" s="31"/>
      <c r="B15" s="32" t="s">
        <v>12</v>
      </c>
      <c r="C15" s="32"/>
      <c r="D15" s="32"/>
      <c r="E15" s="32"/>
      <c r="F15" s="32"/>
      <c r="G15" s="119" t="s">
        <v>17</v>
      </c>
      <c r="H15" s="119"/>
      <c r="I15" s="119"/>
      <c r="J15" s="31"/>
      <c r="K15" s="31"/>
      <c r="L15" s="31"/>
      <c r="M15" s="31"/>
      <c r="N15" s="31"/>
      <c r="O15" s="31"/>
      <c r="P15" s="31"/>
      <c r="Q15" s="31"/>
      <c r="R15" s="31"/>
      <c r="S15" s="31"/>
    </row>
    <row r="16" spans="1:19" x14ac:dyDescent="0.25">
      <c r="A16" s="31"/>
      <c r="B16" s="32"/>
      <c r="C16" s="32"/>
      <c r="D16" s="32"/>
      <c r="E16" s="32"/>
      <c r="F16" s="32"/>
      <c r="G16" s="32"/>
      <c r="H16" s="32"/>
      <c r="I16" s="32"/>
      <c r="J16" s="31"/>
      <c r="K16" s="31"/>
      <c r="L16" s="31"/>
      <c r="M16" s="31"/>
      <c r="N16" s="31"/>
      <c r="O16" s="31"/>
      <c r="P16" s="31"/>
      <c r="Q16" s="31"/>
      <c r="R16" s="31"/>
      <c r="S16" s="31"/>
    </row>
    <row r="17" spans="1:19" x14ac:dyDescent="0.25">
      <c r="A17" s="31"/>
      <c r="B17" s="32"/>
      <c r="C17" s="32"/>
      <c r="D17" s="32"/>
      <c r="E17" s="32"/>
      <c r="F17" s="32"/>
      <c r="G17" s="32"/>
      <c r="H17" s="32"/>
      <c r="I17" s="32"/>
      <c r="J17" s="31"/>
      <c r="K17" s="31"/>
      <c r="L17" s="31"/>
      <c r="M17" s="31"/>
      <c r="N17" s="31"/>
      <c r="O17" s="31"/>
      <c r="P17" s="31"/>
      <c r="Q17" s="31"/>
      <c r="R17" s="31"/>
      <c r="S17" s="31"/>
    </row>
    <row r="18" spans="1:19" ht="15.75" thickBot="1" x14ac:dyDescent="0.3">
      <c r="A18" s="31"/>
      <c r="B18" s="32" t="s">
        <v>25</v>
      </c>
      <c r="C18" s="32"/>
      <c r="D18" s="32" t="s">
        <v>27</v>
      </c>
      <c r="E18" s="32" t="s">
        <v>26</v>
      </c>
      <c r="F18" s="32"/>
      <c r="G18" s="111" t="s">
        <v>35</v>
      </c>
      <c r="H18" s="111"/>
      <c r="I18" s="111"/>
      <c r="J18" s="31"/>
      <c r="K18" s="31"/>
      <c r="L18" s="31"/>
      <c r="M18" s="31"/>
      <c r="N18" s="31"/>
      <c r="O18" s="31"/>
      <c r="P18" s="31"/>
      <c r="Q18" s="31"/>
      <c r="R18" s="31"/>
      <c r="S18" s="31"/>
    </row>
    <row r="19" spans="1:19" x14ac:dyDescent="0.25">
      <c r="A19" s="31"/>
      <c r="B19" s="32"/>
      <c r="C19" s="32" t="s">
        <v>28</v>
      </c>
      <c r="D19" s="33"/>
      <c r="E19" s="33"/>
      <c r="F19" s="32"/>
      <c r="G19" s="112">
        <f>E19+D19</f>
        <v>0</v>
      </c>
      <c r="H19" s="32"/>
      <c r="I19" s="113">
        <f>SUM(G19:G23)</f>
        <v>0</v>
      </c>
      <c r="J19" s="31"/>
      <c r="K19" s="31"/>
      <c r="L19" s="31"/>
      <c r="M19" s="31"/>
      <c r="N19" s="31"/>
      <c r="O19" s="31"/>
      <c r="P19" s="31"/>
      <c r="Q19" s="31"/>
      <c r="R19" s="31"/>
      <c r="S19" s="31"/>
    </row>
    <row r="20" spans="1:19" x14ac:dyDescent="0.25">
      <c r="A20" s="31"/>
      <c r="B20" s="32"/>
      <c r="C20" s="32" t="s">
        <v>29</v>
      </c>
      <c r="D20" s="33"/>
      <c r="E20" s="33"/>
      <c r="F20" s="32"/>
      <c r="G20" s="112">
        <f>E20+D20</f>
        <v>0</v>
      </c>
      <c r="H20" s="32"/>
      <c r="I20" s="114"/>
      <c r="J20" s="31"/>
      <c r="K20" s="31"/>
      <c r="L20" s="31"/>
      <c r="M20" s="31"/>
      <c r="N20" s="31"/>
      <c r="O20" s="31"/>
      <c r="P20" s="31"/>
      <c r="Q20" s="31"/>
      <c r="R20" s="31"/>
      <c r="S20" s="31"/>
    </row>
    <row r="21" spans="1:19" x14ac:dyDescent="0.25">
      <c r="A21" s="31"/>
      <c r="B21" s="32"/>
      <c r="C21" s="32" t="s">
        <v>30</v>
      </c>
      <c r="D21" s="33"/>
      <c r="E21" s="33"/>
      <c r="F21" s="32"/>
      <c r="G21" s="112">
        <f>E21+D21</f>
        <v>0</v>
      </c>
      <c r="H21" s="32"/>
      <c r="I21" s="114"/>
      <c r="J21" s="31"/>
      <c r="K21" s="31"/>
      <c r="L21" s="31"/>
      <c r="M21" s="31"/>
      <c r="N21" s="31"/>
      <c r="O21" s="31"/>
      <c r="P21" s="31"/>
      <c r="Q21" s="31"/>
      <c r="R21" s="31"/>
      <c r="S21" s="31"/>
    </row>
    <row r="22" spans="1:19" x14ac:dyDescent="0.25">
      <c r="A22" s="31"/>
      <c r="B22" s="32"/>
      <c r="C22" s="32" t="s">
        <v>31</v>
      </c>
      <c r="D22" s="33"/>
      <c r="E22" s="33"/>
      <c r="F22" s="32"/>
      <c r="G22" s="112">
        <f>E22+D22</f>
        <v>0</v>
      </c>
      <c r="H22" s="32"/>
      <c r="I22" s="114"/>
      <c r="J22" s="31"/>
      <c r="K22" s="31"/>
      <c r="L22" s="31"/>
      <c r="M22" s="31"/>
      <c r="N22" s="31"/>
      <c r="O22" s="31"/>
      <c r="P22" s="31"/>
      <c r="Q22" s="31"/>
      <c r="R22" s="31"/>
      <c r="S22" s="31"/>
    </row>
    <row r="23" spans="1:19" ht="15.75" thickBot="1" x14ac:dyDescent="0.3">
      <c r="A23" s="31"/>
      <c r="B23" s="32"/>
      <c r="C23" s="32" t="s">
        <v>32</v>
      </c>
      <c r="D23" s="33"/>
      <c r="E23" s="33"/>
      <c r="F23" s="32"/>
      <c r="G23" s="112">
        <f>E23+D23</f>
        <v>0</v>
      </c>
      <c r="H23" s="32"/>
      <c r="I23" s="115"/>
      <c r="J23" s="31"/>
      <c r="K23" s="31"/>
      <c r="L23" s="31"/>
      <c r="M23" s="31"/>
      <c r="N23" s="31"/>
      <c r="O23" s="31"/>
      <c r="P23" s="31"/>
      <c r="Q23" s="31"/>
      <c r="R23" s="31"/>
      <c r="S23" s="31"/>
    </row>
    <row r="24" spans="1:19" x14ac:dyDescent="0.25">
      <c r="A24" s="31"/>
      <c r="B24" s="32"/>
      <c r="C24" s="32"/>
      <c r="D24" s="32"/>
      <c r="E24" s="32"/>
      <c r="F24" s="32"/>
      <c r="G24" s="32"/>
      <c r="H24" s="32"/>
      <c r="I24" s="32"/>
      <c r="J24" s="31"/>
      <c r="K24" s="31"/>
      <c r="L24" s="31"/>
      <c r="M24" s="31"/>
      <c r="N24" s="31"/>
      <c r="O24" s="31"/>
      <c r="P24" s="31"/>
      <c r="Q24" s="31"/>
      <c r="R24" s="31"/>
      <c r="S24" s="31"/>
    </row>
    <row r="25" spans="1:19" x14ac:dyDescent="0.25">
      <c r="A25" s="31"/>
      <c r="B25" s="32"/>
      <c r="C25" s="32"/>
      <c r="D25" s="32"/>
      <c r="E25" s="32"/>
      <c r="F25" s="32"/>
      <c r="G25" s="32"/>
      <c r="H25" s="32"/>
      <c r="I25" s="32"/>
      <c r="J25" s="31"/>
      <c r="K25" s="31"/>
      <c r="L25" s="31"/>
      <c r="M25" s="31"/>
      <c r="N25" s="31"/>
      <c r="O25" s="31"/>
      <c r="P25" s="31"/>
      <c r="Q25" s="31"/>
      <c r="R25" s="31"/>
      <c r="S25" s="31"/>
    </row>
    <row r="26" spans="1:19" x14ac:dyDescent="0.25">
      <c r="A26" s="31"/>
      <c r="B26" s="32" t="s">
        <v>52</v>
      </c>
      <c r="C26" s="32"/>
      <c r="D26" s="32" t="s">
        <v>27</v>
      </c>
      <c r="E26" s="32" t="s">
        <v>26</v>
      </c>
      <c r="F26" s="32"/>
      <c r="G26" s="32"/>
      <c r="H26" s="32"/>
      <c r="I26" s="32"/>
      <c r="J26" s="31"/>
      <c r="K26" s="31"/>
      <c r="L26" s="31"/>
      <c r="M26" s="31"/>
      <c r="N26" s="31"/>
      <c r="O26" s="31"/>
      <c r="P26" s="31"/>
      <c r="Q26" s="31"/>
      <c r="R26" s="31"/>
      <c r="S26" s="31"/>
    </row>
    <row r="27" spans="1:19" x14ac:dyDescent="0.25">
      <c r="A27" s="31"/>
      <c r="B27" s="32"/>
      <c r="C27" s="34" t="s">
        <v>42</v>
      </c>
      <c r="D27" s="32"/>
      <c r="E27" s="32"/>
      <c r="F27" s="32"/>
      <c r="G27" s="32"/>
      <c r="H27" s="32"/>
      <c r="I27" s="32"/>
      <c r="J27" s="31"/>
      <c r="K27" s="31"/>
      <c r="L27" s="31"/>
      <c r="M27" s="31"/>
      <c r="N27" s="31"/>
      <c r="O27" s="31"/>
      <c r="P27" s="31"/>
      <c r="Q27" s="31"/>
      <c r="R27" s="31"/>
      <c r="S27" s="31"/>
    </row>
    <row r="28" spans="1:19" x14ac:dyDescent="0.25">
      <c r="A28" s="31"/>
      <c r="B28" s="32"/>
      <c r="C28" s="34" t="s">
        <v>43</v>
      </c>
      <c r="D28" s="32"/>
      <c r="E28" s="32"/>
      <c r="F28" s="32"/>
      <c r="G28" s="32"/>
      <c r="H28" s="32"/>
      <c r="I28" s="32"/>
      <c r="J28" s="31"/>
      <c r="K28" s="31"/>
      <c r="L28" s="31"/>
      <c r="M28" s="31"/>
      <c r="N28" s="31"/>
      <c r="O28" s="31"/>
      <c r="P28" s="31"/>
      <c r="Q28" s="31"/>
      <c r="R28" s="31"/>
      <c r="S28" s="31"/>
    </row>
    <row r="29" spans="1:19" x14ac:dyDescent="0.25">
      <c r="A29" s="31"/>
      <c r="B29" s="32"/>
      <c r="C29" s="34" t="s">
        <v>53</v>
      </c>
      <c r="D29" s="32"/>
      <c r="E29" s="32"/>
      <c r="F29" s="32"/>
      <c r="G29" s="32"/>
      <c r="H29" s="32"/>
      <c r="I29" s="32"/>
      <c r="J29" s="31"/>
      <c r="K29" s="31"/>
      <c r="L29" s="31"/>
      <c r="M29" s="31"/>
      <c r="N29" s="31"/>
      <c r="O29" s="31"/>
      <c r="P29" s="31"/>
      <c r="Q29" s="31"/>
      <c r="R29" s="31"/>
      <c r="S29" s="31"/>
    </row>
    <row r="30" spans="1:19" x14ac:dyDescent="0.25">
      <c r="A30" s="31"/>
      <c r="B30" s="31"/>
      <c r="C30" s="35" t="s">
        <v>44</v>
      </c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</row>
    <row r="31" spans="1:19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</row>
    <row r="32" spans="1:19" x14ac:dyDescent="0.25">
      <c r="A32" s="31"/>
      <c r="B32" s="31"/>
      <c r="C32" s="34" t="s">
        <v>71</v>
      </c>
      <c r="D32" s="118">
        <v>4</v>
      </c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</row>
    <row r="33" spans="1:19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</row>
    <row r="34" spans="1:19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</row>
  </sheetData>
  <mergeCells count="9">
    <mergeCell ref="I19:I23"/>
    <mergeCell ref="G18:I18"/>
    <mergeCell ref="G15:I15"/>
    <mergeCell ref="P2:R2"/>
    <mergeCell ref="G6:I6"/>
    <mergeCell ref="G7:I7"/>
    <mergeCell ref="G8:I8"/>
    <mergeCell ref="G9:I9"/>
    <mergeCell ref="G13:I13"/>
  </mergeCells>
  <dataValidations count="2">
    <dataValidation type="list" allowBlank="1" showInputMessage="1" showErrorMessage="1" sqref="G6" xr:uid="{32162EF5-ACD4-43B6-98F0-03C9D0021EF1}">
      <formula1>"Oui, Non"</formula1>
    </dataValidation>
    <dataValidation type="list" allowBlank="1" showInputMessage="1" showErrorMessage="1" sqref="D32" xr:uid="{32EDEA38-4326-48FF-9EEB-0A2BDAA08F87}">
      <formula1>"4,3"</formula1>
    </dataValidation>
  </dataValidations>
  <pageMargins left="0.7" right="0.7" top="0.75" bottom="0.75" header="0.3" footer="0.3"/>
  <pageSetup paperSize="9" scale="37" orientation="portrait" verticalDpi="0" r:id="rId1"/>
  <headerFooter>
    <oddHeader>&amp;C&amp;"Calibri"&amp;10&amp;K000000 Internal&amp;1#_x000D_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D8104D5-7214-4627-8EFB-F7A93E7FE0A9}">
          <x14:formula1>
            <xm:f>paramètres!$B$4:$B$10</xm:f>
          </x14:formula1>
          <xm:sqref>P2:R2</xm:sqref>
        </x14:dataValidation>
        <x14:dataValidation type="list" allowBlank="1" showInputMessage="1" showErrorMessage="1" xr:uid="{36576CC8-3A4B-42E4-BB0A-65B626EEA06E}">
          <x14:formula1>
            <xm:f>paramètres!$B$16:$B$22</xm:f>
          </x14:formula1>
          <xm:sqref>G13:I13</xm:sqref>
        </x14:dataValidation>
        <x14:dataValidation type="list" allowBlank="1" showInputMessage="1" showErrorMessage="1" xr:uid="{146CB502-E4BE-4D9F-A679-762FA3395380}">
          <x14:formula1>
            <xm:f>paramètres!$B$26:$B$30</xm:f>
          </x14:formula1>
          <xm:sqref>G15:I15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C5A1C-938F-48A2-840F-39AD1B1AA51A}">
  <sheetPr>
    <tabColor rgb="FF00B050"/>
  </sheetPr>
  <dimension ref="B2:AI61"/>
  <sheetViews>
    <sheetView view="pageBreakPreview" zoomScale="55" zoomScaleNormal="100" zoomScaleSheetLayoutView="55" workbookViewId="0">
      <selection activeCell="O45" sqref="O45"/>
    </sheetView>
  </sheetViews>
  <sheetFormatPr baseColWidth="10" defaultRowHeight="15" x14ac:dyDescent="0.25"/>
  <cols>
    <col min="2" max="2" width="21.42578125" bestFit="1" customWidth="1"/>
    <col min="8" max="8" width="23.85546875" bestFit="1" customWidth="1"/>
    <col min="14" max="14" width="19" bestFit="1" customWidth="1"/>
    <col min="20" max="20" width="11.140625" bestFit="1" customWidth="1"/>
  </cols>
  <sheetData>
    <row r="2" spans="2:35" ht="15.75" thickBot="1" x14ac:dyDescent="0.3">
      <c r="I2" s="30" t="s">
        <v>40</v>
      </c>
    </row>
    <row r="3" spans="2:35" ht="30.75" thickBot="1" x14ac:dyDescent="0.3">
      <c r="E3" s="16" t="s">
        <v>37</v>
      </c>
      <c r="F3" s="17" t="s">
        <v>38</v>
      </c>
      <c r="G3" s="18" t="s">
        <v>39</v>
      </c>
      <c r="K3" s="16" t="s">
        <v>37</v>
      </c>
      <c r="L3" s="17" t="s">
        <v>38</v>
      </c>
      <c r="M3" s="18" t="s">
        <v>39</v>
      </c>
    </row>
    <row r="4" spans="2:35" ht="15.75" thickBot="1" x14ac:dyDescent="0.3"/>
    <row r="5" spans="2:35" x14ac:dyDescent="0.25">
      <c r="C5" s="74" t="s">
        <v>36</v>
      </c>
      <c r="D5" s="19" t="s">
        <v>50</v>
      </c>
      <c r="E5" s="3">
        <f>IF(Challenge_H&gt;0,1,0)</f>
        <v>0</v>
      </c>
      <c r="F5" s="4">
        <f>IF(Challenge_H&gt;1,1,0)</f>
        <v>0</v>
      </c>
      <c r="G5" s="20">
        <f>IF(Challenge_H&gt;2,1,0)</f>
        <v>0</v>
      </c>
      <c r="J5" s="19"/>
      <c r="K5" s="3">
        <f>IF(Déclaration!G7&gt;6,Résultats!$E$5*2,0)</f>
        <v>0</v>
      </c>
      <c r="L5" s="4">
        <f>IF(Déclaration!G7&gt;6,Résultats!$E$5*2,0)</f>
        <v>0</v>
      </c>
      <c r="M5" s="20">
        <f>IF(Déclaration!G7&gt;6,Résultats!$E$5*2,0)</f>
        <v>0</v>
      </c>
    </row>
    <row r="6" spans="2:35" ht="15.75" thickBot="1" x14ac:dyDescent="0.3">
      <c r="C6" s="74"/>
      <c r="D6" s="19" t="s">
        <v>51</v>
      </c>
      <c r="E6" s="23">
        <f>IF(Challenge_F&gt;0,1,0)</f>
        <v>0</v>
      </c>
      <c r="F6" s="24">
        <f>IF(Challenge_F&gt;1,1,0)</f>
        <v>0</v>
      </c>
      <c r="G6" s="25">
        <f>IF(Challenge_F&gt;2,1,0)</f>
        <v>0</v>
      </c>
      <c r="J6" s="19"/>
      <c r="K6" s="23">
        <f>IF(Déclaration!G7&gt;6,Résultats!$E$5*2,0)</f>
        <v>0</v>
      </c>
      <c r="L6" s="24">
        <f>IF(Déclaration!G7&gt;6,Résultats!$E$5*2,0)</f>
        <v>0</v>
      </c>
      <c r="M6" s="25">
        <f>IF(Déclaration!G7&gt;6,Résultats!$E$5*2,0)</f>
        <v>0</v>
      </c>
    </row>
    <row r="7" spans="2:35" ht="15.75" thickBot="1" x14ac:dyDescent="0.3">
      <c r="D7" s="29" t="s">
        <v>68</v>
      </c>
      <c r="E7" s="26">
        <f>SUM(E5:E6)</f>
        <v>0</v>
      </c>
      <c r="F7" s="27">
        <f t="shared" ref="F7" si="0">SUM(F5:F6)</f>
        <v>0</v>
      </c>
      <c r="G7" s="28">
        <f t="shared" ref="G7" si="1">SUM(G5:G6)</f>
        <v>0</v>
      </c>
      <c r="J7" s="29" t="s">
        <v>68</v>
      </c>
      <c r="K7" s="63">
        <f>SUM(K5:K6)</f>
        <v>0</v>
      </c>
      <c r="L7" s="64">
        <f t="shared" ref="L7:M7" si="2">SUM(L5:L6)</f>
        <v>0</v>
      </c>
      <c r="M7" s="65">
        <f t="shared" si="2"/>
        <v>0</v>
      </c>
    </row>
    <row r="10" spans="2:35" x14ac:dyDescent="0.25">
      <c r="B10" t="s">
        <v>41</v>
      </c>
    </row>
    <row r="12" spans="2:35" ht="15.75" thickBot="1" x14ac:dyDescent="0.3"/>
    <row r="13" spans="2:35" ht="30.75" thickBot="1" x14ac:dyDescent="0.3">
      <c r="B13" s="71" t="s">
        <v>42</v>
      </c>
      <c r="C13" s="7" t="s">
        <v>48</v>
      </c>
      <c r="D13" s="8" t="s">
        <v>49</v>
      </c>
      <c r="E13" s="12" t="s">
        <v>47</v>
      </c>
      <c r="F13" s="13" t="s">
        <v>38</v>
      </c>
      <c r="G13" s="14" t="s">
        <v>39</v>
      </c>
      <c r="H13" s="71" t="s">
        <v>43</v>
      </c>
      <c r="I13" s="7" t="s">
        <v>48</v>
      </c>
      <c r="J13" s="8" t="s">
        <v>49</v>
      </c>
      <c r="K13" s="12" t="s">
        <v>47</v>
      </c>
      <c r="L13" s="13" t="s">
        <v>38</v>
      </c>
      <c r="M13" s="14" t="s">
        <v>39</v>
      </c>
      <c r="N13" s="71" t="s">
        <v>45</v>
      </c>
      <c r="O13" s="7" t="s">
        <v>48</v>
      </c>
      <c r="P13" s="8" t="s">
        <v>49</v>
      </c>
      <c r="Q13" s="12" t="s">
        <v>47</v>
      </c>
      <c r="R13" s="13" t="s">
        <v>38</v>
      </c>
      <c r="S13" s="40" t="s">
        <v>39</v>
      </c>
      <c r="T13" s="71" t="s">
        <v>44</v>
      </c>
      <c r="W13" s="12" t="s">
        <v>47</v>
      </c>
      <c r="X13" s="13" t="s">
        <v>38</v>
      </c>
      <c r="Y13" s="40" t="s">
        <v>39</v>
      </c>
      <c r="Z13" s="12" t="s">
        <v>47</v>
      </c>
      <c r="AA13" s="13" t="s">
        <v>38</v>
      </c>
      <c r="AB13" s="40" t="s">
        <v>39</v>
      </c>
      <c r="AC13" s="12" t="s">
        <v>47</v>
      </c>
      <c r="AD13" s="13" t="s">
        <v>38</v>
      </c>
      <c r="AE13" s="40" t="s">
        <v>39</v>
      </c>
      <c r="AF13" s="12"/>
      <c r="AG13" s="13" t="s">
        <v>47</v>
      </c>
      <c r="AH13" s="40" t="s">
        <v>38</v>
      </c>
      <c r="AI13" s="39" t="s">
        <v>39</v>
      </c>
    </row>
    <row r="14" spans="2:35" x14ac:dyDescent="0.25">
      <c r="B14" s="72"/>
      <c r="C14" s="75" t="s">
        <v>28</v>
      </c>
      <c r="D14" s="9" t="s">
        <v>50</v>
      </c>
      <c r="E14" s="2">
        <f>IF(Minime_H&gt;0,1,0)</f>
        <v>0</v>
      </c>
      <c r="F14" s="1">
        <f>IF(Minime_H&gt;1,1,0)</f>
        <v>0</v>
      </c>
      <c r="G14" s="5">
        <f>IF(Minime_H&gt;2,1,0)</f>
        <v>0</v>
      </c>
      <c r="H14" s="72"/>
      <c r="I14" s="75" t="s">
        <v>28</v>
      </c>
      <c r="J14" s="9" t="s">
        <v>50</v>
      </c>
      <c r="K14" s="2">
        <f>IF(Minime_H&gt;0,1,0)</f>
        <v>0</v>
      </c>
      <c r="L14" s="1">
        <f>IF(Minime_H&gt;1,1,0)</f>
        <v>0</v>
      </c>
      <c r="M14" s="5">
        <f>IF(Minime_H&gt;2,1,0)</f>
        <v>0</v>
      </c>
      <c r="N14" s="72"/>
      <c r="O14" s="75" t="s">
        <v>28</v>
      </c>
      <c r="P14" s="9" t="s">
        <v>50</v>
      </c>
      <c r="Q14" s="2">
        <f>IF(Minime_H&gt;0,1,0)</f>
        <v>0</v>
      </c>
      <c r="R14" s="1">
        <f>IF(Minime_H&gt;1,1,0)</f>
        <v>0</v>
      </c>
      <c r="S14" s="19">
        <f>IF(Minime_H&gt;2,1,0)</f>
        <v>0</v>
      </c>
      <c r="T14" s="72"/>
      <c r="U14" s="50" t="s">
        <v>69</v>
      </c>
      <c r="V14" t="s">
        <v>28</v>
      </c>
      <c r="W14" s="71">
        <f>Déclaration!D32</f>
        <v>4</v>
      </c>
      <c r="X14" s="88">
        <f>Déclaration!D32</f>
        <v>4</v>
      </c>
      <c r="Y14" s="90">
        <f>Déclaration!D32</f>
        <v>4</v>
      </c>
      <c r="Z14" s="93">
        <f>Déclaration!D32</f>
        <v>4</v>
      </c>
      <c r="AA14" s="77">
        <f>Déclaration!D32</f>
        <v>4</v>
      </c>
      <c r="AB14" s="82">
        <f>Déclaration!D32</f>
        <v>4</v>
      </c>
      <c r="AC14" s="55">
        <f t="shared" ref="AC14:AE23" si="3">NBR_RELAIS</f>
        <v>4</v>
      </c>
      <c r="AD14" s="53">
        <f t="shared" si="3"/>
        <v>4</v>
      </c>
      <c r="AE14" s="59">
        <f t="shared" si="3"/>
        <v>4</v>
      </c>
      <c r="AF14" s="87" t="s">
        <v>28</v>
      </c>
      <c r="AG14" s="98">
        <f>Déclaration!D32</f>
        <v>4</v>
      </c>
      <c r="AH14" s="98">
        <f>Déclaration!D32</f>
        <v>4</v>
      </c>
      <c r="AI14" s="98">
        <f>Déclaration!D32</f>
        <v>4</v>
      </c>
    </row>
    <row r="15" spans="2:35" ht="15.75" thickBot="1" x14ac:dyDescent="0.3">
      <c r="B15" s="72"/>
      <c r="C15" s="75"/>
      <c r="D15" s="9" t="s">
        <v>51</v>
      </c>
      <c r="E15" s="2">
        <f>IF(Minime_F&gt;0,1,0)</f>
        <v>0</v>
      </c>
      <c r="F15" s="1">
        <f>IF(Minime_F&gt;1,1,0)</f>
        <v>0</v>
      </c>
      <c r="G15" s="5">
        <f>IF(Minime_F&gt;2,1,0)</f>
        <v>0</v>
      </c>
      <c r="H15" s="72"/>
      <c r="I15" s="75"/>
      <c r="J15" s="9" t="s">
        <v>51</v>
      </c>
      <c r="K15" s="2">
        <f>IF(Minime_F&gt;0,1,0)</f>
        <v>0</v>
      </c>
      <c r="L15" s="1">
        <f>IF(Minime_F&gt;1,1,0)</f>
        <v>0</v>
      </c>
      <c r="M15" s="5">
        <f>IF(Minime_F&gt;2,1,0)</f>
        <v>0</v>
      </c>
      <c r="N15" s="72"/>
      <c r="O15" s="75"/>
      <c r="P15" s="9" t="s">
        <v>51</v>
      </c>
      <c r="Q15" s="2">
        <f>IF(Minime_F&gt;0,1,0)</f>
        <v>0</v>
      </c>
      <c r="R15" s="1">
        <f>IF(Minime_F&gt;1,1,0)</f>
        <v>0</v>
      </c>
      <c r="S15" s="19">
        <f>IF(Minime_F&gt;2,1,0)</f>
        <v>0</v>
      </c>
      <c r="T15" s="72"/>
      <c r="U15" s="51"/>
      <c r="V15" t="s">
        <v>29</v>
      </c>
      <c r="W15" s="72"/>
      <c r="X15" s="74"/>
      <c r="Y15" s="91"/>
      <c r="Z15" s="94"/>
      <c r="AA15" s="78"/>
      <c r="AB15" s="83"/>
      <c r="AC15" s="55">
        <f t="shared" si="3"/>
        <v>4</v>
      </c>
      <c r="AD15" s="53">
        <f t="shared" si="3"/>
        <v>4</v>
      </c>
      <c r="AE15" s="59">
        <f t="shared" si="3"/>
        <v>4</v>
      </c>
      <c r="AF15" s="75"/>
      <c r="AG15" s="99"/>
      <c r="AH15" s="99"/>
      <c r="AI15" s="99"/>
    </row>
    <row r="16" spans="2:35" x14ac:dyDescent="0.25">
      <c r="B16" s="72"/>
      <c r="C16" s="75" t="s">
        <v>29</v>
      </c>
      <c r="D16" s="9" t="s">
        <v>50</v>
      </c>
      <c r="E16" s="2">
        <f>IF(Cadet_H&gt;0,1,0)</f>
        <v>0</v>
      </c>
      <c r="F16" s="1">
        <f>IF(Cadet_H&gt;1,1,0)</f>
        <v>0</v>
      </c>
      <c r="G16" s="5">
        <f>IF(Cadet_H&gt;2,1,0)</f>
        <v>0</v>
      </c>
      <c r="H16" s="72"/>
      <c r="I16" s="75" t="s">
        <v>29</v>
      </c>
      <c r="J16" s="9" t="s">
        <v>50</v>
      </c>
      <c r="K16" s="2">
        <f>IF(Cadet_H&gt;0,1,0)</f>
        <v>0</v>
      </c>
      <c r="L16" s="1">
        <f>IF(Cadet_H&gt;1,1,0)</f>
        <v>0</v>
      </c>
      <c r="M16" s="5">
        <f>IF(Cadet_H&gt;2,1,0)</f>
        <v>0</v>
      </c>
      <c r="N16" s="72"/>
      <c r="O16" s="75" t="s">
        <v>29</v>
      </c>
      <c r="P16" s="9" t="s">
        <v>50</v>
      </c>
      <c r="Q16" s="2">
        <f>IF(Cadet_H&gt;0,1,0)</f>
        <v>0</v>
      </c>
      <c r="R16" s="1">
        <f>IF(Cadet_H&gt;1,1,0)</f>
        <v>0</v>
      </c>
      <c r="S16" s="19">
        <f>IF(Cadet_H&gt;2,1,0)</f>
        <v>0</v>
      </c>
      <c r="T16" s="72"/>
      <c r="U16" s="51"/>
      <c r="V16" t="s">
        <v>30</v>
      </c>
      <c r="W16" s="72"/>
      <c r="X16" s="74"/>
      <c r="Y16" s="91"/>
      <c r="Z16" s="94"/>
      <c r="AA16" s="78"/>
      <c r="AB16" s="83"/>
      <c r="AC16" s="55">
        <f t="shared" si="3"/>
        <v>4</v>
      </c>
      <c r="AD16" s="53">
        <f t="shared" si="3"/>
        <v>4</v>
      </c>
      <c r="AE16" s="59">
        <f t="shared" si="3"/>
        <v>4</v>
      </c>
      <c r="AF16" s="75" t="s">
        <v>29</v>
      </c>
      <c r="AG16" s="98">
        <f>Déclaration!D32</f>
        <v>4</v>
      </c>
      <c r="AH16" s="98">
        <f>Déclaration!D32</f>
        <v>4</v>
      </c>
      <c r="AI16" s="98">
        <f>Déclaration!D32</f>
        <v>4</v>
      </c>
    </row>
    <row r="17" spans="2:35" ht="15.75" thickBot="1" x14ac:dyDescent="0.3">
      <c r="B17" s="72"/>
      <c r="C17" s="75"/>
      <c r="D17" s="9" t="s">
        <v>51</v>
      </c>
      <c r="E17" s="2">
        <f>IF(Cadet_F&gt;0,1,0)</f>
        <v>0</v>
      </c>
      <c r="F17" s="1">
        <f>IF(Cadet_F&gt;1,1,0)</f>
        <v>0</v>
      </c>
      <c r="G17" s="5">
        <f>IF(Cadet_F&gt;2,1,0)</f>
        <v>0</v>
      </c>
      <c r="H17" s="72"/>
      <c r="I17" s="75"/>
      <c r="J17" s="9" t="s">
        <v>51</v>
      </c>
      <c r="K17" s="2">
        <f>IF(Cadet_F&gt;0,1,0)</f>
        <v>0</v>
      </c>
      <c r="L17" s="1">
        <f>IF(Cadet_F&gt;1,1,0)</f>
        <v>0</v>
      </c>
      <c r="M17" s="5">
        <f>IF(Cadet_F&gt;2,1,0)</f>
        <v>0</v>
      </c>
      <c r="N17" s="72"/>
      <c r="O17" s="75"/>
      <c r="P17" s="9" t="s">
        <v>51</v>
      </c>
      <c r="Q17" s="2">
        <f>IF(Cadet_F&gt;0,1,0)</f>
        <v>0</v>
      </c>
      <c r="R17" s="1">
        <f>IF(Cadet_F&gt;1,1,0)</f>
        <v>0</v>
      </c>
      <c r="S17" s="19">
        <f>IF(Cadet_F&gt;2,1,0)</f>
        <v>0</v>
      </c>
      <c r="T17" s="72"/>
      <c r="U17" s="51"/>
      <c r="V17" t="s">
        <v>31</v>
      </c>
      <c r="W17" s="72"/>
      <c r="X17" s="74"/>
      <c r="Y17" s="91"/>
      <c r="Z17" s="94"/>
      <c r="AA17" s="78"/>
      <c r="AB17" s="83"/>
      <c r="AC17" s="55">
        <f t="shared" si="3"/>
        <v>4</v>
      </c>
      <c r="AD17" s="53">
        <f t="shared" si="3"/>
        <v>4</v>
      </c>
      <c r="AE17" s="59">
        <f t="shared" si="3"/>
        <v>4</v>
      </c>
      <c r="AF17" s="75"/>
      <c r="AG17" s="99"/>
      <c r="AH17" s="99"/>
      <c r="AI17" s="99"/>
    </row>
    <row r="18" spans="2:35" ht="15.75" thickBot="1" x14ac:dyDescent="0.3">
      <c r="B18" s="72"/>
      <c r="C18" s="75" t="s">
        <v>30</v>
      </c>
      <c r="D18" s="9" t="s">
        <v>50</v>
      </c>
      <c r="E18" s="2">
        <f>IF(Junior_H&gt;0,1,0)</f>
        <v>0</v>
      </c>
      <c r="F18" s="1">
        <f>IF(Junior_H&gt;1,1,0)</f>
        <v>0</v>
      </c>
      <c r="G18" s="5">
        <f>IF(Junior_H&gt;2,1,0)</f>
        <v>0</v>
      </c>
      <c r="H18" s="72"/>
      <c r="I18" s="75" t="s">
        <v>30</v>
      </c>
      <c r="J18" s="9" t="s">
        <v>50</v>
      </c>
      <c r="K18" s="2">
        <f>IF(Junior_H&gt;0,1,0)</f>
        <v>0</v>
      </c>
      <c r="L18" s="1">
        <f>IF(Junior_H&gt;1,1,0)</f>
        <v>0</v>
      </c>
      <c r="M18" s="5">
        <f>IF(Junior_H&gt;2,1,0)</f>
        <v>0</v>
      </c>
      <c r="N18" s="72"/>
      <c r="O18" s="75" t="s">
        <v>30</v>
      </c>
      <c r="P18" s="9" t="s">
        <v>50</v>
      </c>
      <c r="Q18" s="2">
        <f>IF(Junior_H&gt;0,1,0)</f>
        <v>0</v>
      </c>
      <c r="R18" s="1">
        <f>IF(Junior_H&gt;1,1,0)</f>
        <v>0</v>
      </c>
      <c r="S18" s="19">
        <f>IF(Junior_H&gt;2,1,0)</f>
        <v>0</v>
      </c>
      <c r="T18" s="72"/>
      <c r="U18" s="52"/>
      <c r="V18" t="s">
        <v>32</v>
      </c>
      <c r="W18" s="72"/>
      <c r="X18" s="74"/>
      <c r="Y18" s="91"/>
      <c r="Z18" s="95"/>
      <c r="AA18" s="79"/>
      <c r="AB18" s="84"/>
      <c r="AC18" s="55">
        <f t="shared" si="3"/>
        <v>4</v>
      </c>
      <c r="AD18" s="53">
        <f t="shared" si="3"/>
        <v>4</v>
      </c>
      <c r="AE18" s="59">
        <f t="shared" si="3"/>
        <v>4</v>
      </c>
      <c r="AF18" s="75" t="s">
        <v>30</v>
      </c>
      <c r="AG18" s="98">
        <f>Déclaration!D32</f>
        <v>4</v>
      </c>
      <c r="AH18" s="98">
        <f>Déclaration!D32</f>
        <v>4</v>
      </c>
      <c r="AI18" s="98">
        <f>Déclaration!D32</f>
        <v>4</v>
      </c>
    </row>
    <row r="19" spans="2:35" ht="15.75" thickBot="1" x14ac:dyDescent="0.3">
      <c r="B19" s="72"/>
      <c r="C19" s="75"/>
      <c r="D19" s="9" t="s">
        <v>51</v>
      </c>
      <c r="E19" s="2">
        <f>IF(Junior_F&gt;0,1,0)</f>
        <v>0</v>
      </c>
      <c r="F19" s="1">
        <f>IF(Junior_F&gt;1,1,0)</f>
        <v>0</v>
      </c>
      <c r="G19" s="5">
        <f>IF(Junior_F&gt;2,1,0)</f>
        <v>0</v>
      </c>
      <c r="H19" s="72"/>
      <c r="I19" s="75"/>
      <c r="J19" s="9" t="s">
        <v>51</v>
      </c>
      <c r="K19" s="2">
        <f>IF(Junior_F&gt;0,1,0)</f>
        <v>0</v>
      </c>
      <c r="L19" s="1">
        <f>IF(Junior_F&gt;1,1,0)</f>
        <v>0</v>
      </c>
      <c r="M19" s="5">
        <f>IF(Junior_F&gt;2,1,0)</f>
        <v>0</v>
      </c>
      <c r="N19" s="72"/>
      <c r="O19" s="75"/>
      <c r="P19" s="9" t="s">
        <v>51</v>
      </c>
      <c r="Q19" s="2">
        <f>IF(Junior_F&gt;0,1,0)</f>
        <v>0</v>
      </c>
      <c r="R19" s="1">
        <f>IF(Junior_F&gt;1,1,0)</f>
        <v>0</v>
      </c>
      <c r="S19" s="19">
        <f>IF(Junior_F&gt;2,1,0)</f>
        <v>0</v>
      </c>
      <c r="T19" s="72"/>
      <c r="U19" s="50" t="s">
        <v>70</v>
      </c>
      <c r="V19" t="s">
        <v>28</v>
      </c>
      <c r="W19" s="72"/>
      <c r="X19" s="74"/>
      <c r="Y19" s="91"/>
      <c r="Z19" s="96">
        <f>Déclaration!D32</f>
        <v>4</v>
      </c>
      <c r="AA19" s="80">
        <f>Déclaration!D32</f>
        <v>4</v>
      </c>
      <c r="AB19" s="85">
        <f>Déclaration!D32</f>
        <v>4</v>
      </c>
      <c r="AC19" s="55">
        <f t="shared" si="3"/>
        <v>4</v>
      </c>
      <c r="AD19" s="53">
        <f t="shared" si="3"/>
        <v>4</v>
      </c>
      <c r="AE19" s="59">
        <f t="shared" si="3"/>
        <v>4</v>
      </c>
      <c r="AF19" s="75"/>
      <c r="AG19" s="99"/>
      <c r="AH19" s="99"/>
      <c r="AI19" s="99"/>
    </row>
    <row r="20" spans="2:35" x14ac:dyDescent="0.25">
      <c r="B20" s="72"/>
      <c r="C20" s="75" t="s">
        <v>31</v>
      </c>
      <c r="D20" s="9" t="s">
        <v>50</v>
      </c>
      <c r="E20" s="2">
        <f>IF(Senior_H&gt;0,1,0)</f>
        <v>0</v>
      </c>
      <c r="F20" s="1">
        <f>IF(Senior_H&gt;1,1,0)</f>
        <v>0</v>
      </c>
      <c r="G20" s="5">
        <f>IF(Senior_H&gt;2,1,0)</f>
        <v>0</v>
      </c>
      <c r="H20" s="72"/>
      <c r="I20" s="75" t="s">
        <v>31</v>
      </c>
      <c r="J20" s="9" t="s">
        <v>50</v>
      </c>
      <c r="K20" s="2">
        <f>IF(Senior_H&gt;0,1,0)</f>
        <v>0</v>
      </c>
      <c r="L20" s="1">
        <f>IF(Senior_H&gt;1,1,0)</f>
        <v>0</v>
      </c>
      <c r="M20" s="5">
        <f>IF(Senior_H&gt;2,1,0)</f>
        <v>0</v>
      </c>
      <c r="N20" s="72"/>
      <c r="O20" s="75" t="s">
        <v>31</v>
      </c>
      <c r="P20" s="9" t="s">
        <v>50</v>
      </c>
      <c r="Q20" s="2">
        <f>IF(Senior_H&gt;0,1,0)</f>
        <v>0</v>
      </c>
      <c r="R20" s="1">
        <f>IF(Senior_H&gt;1,1,0)</f>
        <v>0</v>
      </c>
      <c r="S20" s="19">
        <f>IF(Senior_H&gt;2,1,0)</f>
        <v>0</v>
      </c>
      <c r="T20" s="72"/>
      <c r="U20" s="51"/>
      <c r="V20" t="s">
        <v>29</v>
      </c>
      <c r="W20" s="72"/>
      <c r="X20" s="74"/>
      <c r="Y20" s="91"/>
      <c r="Z20" s="94"/>
      <c r="AA20" s="78"/>
      <c r="AB20" s="83"/>
      <c r="AC20" s="55">
        <f t="shared" si="3"/>
        <v>4</v>
      </c>
      <c r="AD20" s="53">
        <f t="shared" si="3"/>
        <v>4</v>
      </c>
      <c r="AE20" s="59">
        <f t="shared" si="3"/>
        <v>4</v>
      </c>
      <c r="AF20" s="75" t="s">
        <v>31</v>
      </c>
      <c r="AG20" s="98">
        <f>Déclaration!D32</f>
        <v>4</v>
      </c>
      <c r="AH20" s="98">
        <f>Déclaration!D32</f>
        <v>4</v>
      </c>
      <c r="AI20" s="98">
        <f>Déclaration!D32</f>
        <v>4</v>
      </c>
    </row>
    <row r="21" spans="2:35" ht="15.75" thickBot="1" x14ac:dyDescent="0.3">
      <c r="B21" s="72"/>
      <c r="C21" s="75"/>
      <c r="D21" s="9" t="s">
        <v>51</v>
      </c>
      <c r="E21" s="2">
        <f>IF(Senior_F&gt;0,1,0)</f>
        <v>0</v>
      </c>
      <c r="F21" s="1">
        <f>IF(Senior_F&gt;1,1,0)</f>
        <v>0</v>
      </c>
      <c r="G21" s="5">
        <f>IF(Senior_F&gt;2,1,0)</f>
        <v>0</v>
      </c>
      <c r="H21" s="72"/>
      <c r="I21" s="75"/>
      <c r="J21" s="9" t="s">
        <v>51</v>
      </c>
      <c r="K21" s="2">
        <f>IF(Senior_F&gt;0,1,0)</f>
        <v>0</v>
      </c>
      <c r="L21" s="1">
        <f>IF(Senior_F&gt;1,1,0)</f>
        <v>0</v>
      </c>
      <c r="M21" s="5">
        <f>IF(Senior_F&gt;2,1,0)</f>
        <v>0</v>
      </c>
      <c r="N21" s="72"/>
      <c r="O21" s="75"/>
      <c r="P21" s="9" t="s">
        <v>51</v>
      </c>
      <c r="Q21" s="2">
        <f>IF(Senior_F&gt;0,1,0)</f>
        <v>0</v>
      </c>
      <c r="R21" s="1">
        <f>IF(Senior_F&gt;1,1,0)</f>
        <v>0</v>
      </c>
      <c r="S21" s="19">
        <f>IF(Senior_F&gt;2,1,0)</f>
        <v>0</v>
      </c>
      <c r="T21" s="72"/>
      <c r="U21" s="51"/>
      <c r="V21" t="s">
        <v>30</v>
      </c>
      <c r="W21" s="72"/>
      <c r="X21" s="74"/>
      <c r="Y21" s="91"/>
      <c r="Z21" s="94"/>
      <c r="AA21" s="78"/>
      <c r="AB21" s="83"/>
      <c r="AC21" s="55">
        <f t="shared" si="3"/>
        <v>4</v>
      </c>
      <c r="AD21" s="53">
        <f t="shared" si="3"/>
        <v>4</v>
      </c>
      <c r="AE21" s="59">
        <f t="shared" si="3"/>
        <v>4</v>
      </c>
      <c r="AF21" s="75"/>
      <c r="AG21" s="99"/>
      <c r="AH21" s="99"/>
      <c r="AI21" s="99"/>
    </row>
    <row r="22" spans="2:35" x14ac:dyDescent="0.25">
      <c r="B22" s="72"/>
      <c r="C22" s="75" t="s">
        <v>32</v>
      </c>
      <c r="D22" s="9" t="s">
        <v>50</v>
      </c>
      <c r="E22" s="2">
        <f>IF(Master_H&gt;0,1,0)</f>
        <v>0</v>
      </c>
      <c r="F22" s="1">
        <f>IF(Master_H&gt;1,1,0)</f>
        <v>0</v>
      </c>
      <c r="G22" s="5">
        <f>IF(Master_H&gt;2,1,0)</f>
        <v>0</v>
      </c>
      <c r="H22" s="72"/>
      <c r="I22" s="75" t="s">
        <v>32</v>
      </c>
      <c r="J22" s="9" t="s">
        <v>50</v>
      </c>
      <c r="K22" s="2">
        <f>IF(Master_H&gt;0,1,0)</f>
        <v>0</v>
      </c>
      <c r="L22" s="1">
        <f>IF(Master_H&gt;1,1,0)</f>
        <v>0</v>
      </c>
      <c r="M22" s="5">
        <f>IF(Master_H&gt;2,1,0)</f>
        <v>0</v>
      </c>
      <c r="N22" s="72"/>
      <c r="O22" s="75" t="s">
        <v>32</v>
      </c>
      <c r="P22" s="9" t="s">
        <v>50</v>
      </c>
      <c r="Q22" s="2">
        <f>IF(Master_H&gt;0,1,0)</f>
        <v>0</v>
      </c>
      <c r="R22" s="1">
        <f>IF(Master_H&gt;1,1,0)</f>
        <v>0</v>
      </c>
      <c r="S22" s="19">
        <f>IF(Master_H&gt;2,1,0)</f>
        <v>0</v>
      </c>
      <c r="T22" s="72"/>
      <c r="U22" s="51"/>
      <c r="V22" t="s">
        <v>31</v>
      </c>
      <c r="W22" s="72"/>
      <c r="X22" s="74"/>
      <c r="Y22" s="91"/>
      <c r="Z22" s="94"/>
      <c r="AA22" s="78"/>
      <c r="AB22" s="83"/>
      <c r="AC22" s="55">
        <f t="shared" si="3"/>
        <v>4</v>
      </c>
      <c r="AD22" s="53">
        <f t="shared" si="3"/>
        <v>4</v>
      </c>
      <c r="AE22" s="59">
        <f t="shared" si="3"/>
        <v>4</v>
      </c>
      <c r="AF22" s="75" t="s">
        <v>32</v>
      </c>
      <c r="AG22" s="98">
        <f>Déclaration!D32</f>
        <v>4</v>
      </c>
      <c r="AH22" s="98">
        <f>Déclaration!D32</f>
        <v>4</v>
      </c>
      <c r="AI22" s="98">
        <f>Déclaration!D32</f>
        <v>4</v>
      </c>
    </row>
    <row r="23" spans="2:35" ht="15.75" thickBot="1" x14ac:dyDescent="0.3">
      <c r="B23" s="73"/>
      <c r="C23" s="76"/>
      <c r="D23" s="9" t="s">
        <v>51</v>
      </c>
      <c r="E23" s="2">
        <f>IF(Master_F&gt;0,1,0)</f>
        <v>0</v>
      </c>
      <c r="F23" s="1">
        <f>IF(Master_F&gt;1,1,0)</f>
        <v>0</v>
      </c>
      <c r="G23" s="5">
        <f>IF(Master_F&gt;2,1,0)</f>
        <v>0</v>
      </c>
      <c r="H23" s="73"/>
      <c r="I23" s="76"/>
      <c r="J23" s="9" t="s">
        <v>51</v>
      </c>
      <c r="K23" s="2">
        <f>IF(Master_F&gt;0,1,0)</f>
        <v>0</v>
      </c>
      <c r="L23" s="1">
        <f>IF(Master_F&gt;1,1,0)</f>
        <v>0</v>
      </c>
      <c r="M23" s="5">
        <f>IF(Master_F&gt;2,1,0)</f>
        <v>0</v>
      </c>
      <c r="N23" s="73"/>
      <c r="O23" s="76"/>
      <c r="P23" s="9" t="s">
        <v>51</v>
      </c>
      <c r="Q23" s="2">
        <f>IF(Master_F&gt;0,1,0)</f>
        <v>0</v>
      </c>
      <c r="R23" s="1">
        <f>IF(Master_F&gt;1,1,0)</f>
        <v>0</v>
      </c>
      <c r="S23" s="19">
        <f>IF(Master_F&gt;2,1,0)</f>
        <v>0</v>
      </c>
      <c r="T23" s="73"/>
      <c r="U23" s="52"/>
      <c r="V23" t="s">
        <v>32</v>
      </c>
      <c r="W23" s="73"/>
      <c r="X23" s="89"/>
      <c r="Y23" s="92"/>
      <c r="Z23" s="97"/>
      <c r="AA23" s="81"/>
      <c r="AB23" s="86"/>
      <c r="AC23" s="55">
        <f t="shared" si="3"/>
        <v>4</v>
      </c>
      <c r="AD23" s="53">
        <f t="shared" si="3"/>
        <v>4</v>
      </c>
      <c r="AE23" s="59">
        <f t="shared" si="3"/>
        <v>4</v>
      </c>
      <c r="AF23" s="76"/>
      <c r="AG23" s="99"/>
      <c r="AH23" s="99"/>
      <c r="AI23" s="99"/>
    </row>
    <row r="24" spans="2:35" ht="15.75" thickBot="1" x14ac:dyDescent="0.3">
      <c r="B24" s="10" t="str">
        <f>CONCATENATE("Total ",B13)</f>
        <v>Total Précision</v>
      </c>
      <c r="C24" s="10"/>
      <c r="D24" s="11"/>
      <c r="E24" s="15">
        <f>SUM(E14:E23)</f>
        <v>0</v>
      </c>
      <c r="F24" s="13">
        <f>SUM(F14:F23)</f>
        <v>0</v>
      </c>
      <c r="G24" s="14">
        <f>SUM(G14:G23)</f>
        <v>0</v>
      </c>
      <c r="H24" s="10" t="str">
        <f>CONCATENATE("Total ",H13)</f>
        <v>Total Biathlon</v>
      </c>
      <c r="I24" s="10"/>
      <c r="J24" s="11"/>
      <c r="K24" s="15">
        <f>SUM(K14:K23)</f>
        <v>0</v>
      </c>
      <c r="L24" s="13">
        <f>SUM(L14:L23)</f>
        <v>0</v>
      </c>
      <c r="M24" s="14">
        <f>SUM(M14:M23)</f>
        <v>0</v>
      </c>
      <c r="N24" s="10" t="str">
        <f>CONCATENATE("Total ",N13)</f>
        <v>Total Super Biathlon</v>
      </c>
      <c r="O24" s="10"/>
      <c r="P24" s="11"/>
      <c r="Q24" s="16">
        <f>SUM(Q14:Q23)</f>
        <v>0</v>
      </c>
      <c r="R24" s="17">
        <f>SUM(R14:R23)</f>
        <v>0</v>
      </c>
      <c r="S24" s="41">
        <f>SUM(S14:S23)</f>
        <v>0</v>
      </c>
      <c r="T24" s="10"/>
      <c r="U24" s="10"/>
      <c r="V24" s="11"/>
      <c r="W24" s="42"/>
    </row>
    <row r="28" spans="2:35" x14ac:dyDescent="0.25">
      <c r="B28" t="s">
        <v>46</v>
      </c>
      <c r="C28" t="s">
        <v>67</v>
      </c>
    </row>
    <row r="29" spans="2:35" ht="15.75" thickBot="1" x14ac:dyDescent="0.3"/>
    <row r="30" spans="2:35" ht="30.75" thickBot="1" x14ac:dyDescent="0.3">
      <c r="B30" s="71" t="s">
        <v>42</v>
      </c>
      <c r="C30" s="7" t="s">
        <v>48</v>
      </c>
      <c r="D30" s="8" t="s">
        <v>49</v>
      </c>
      <c r="E30" s="37" t="s">
        <v>47</v>
      </c>
      <c r="F30" s="38" t="s">
        <v>38</v>
      </c>
      <c r="G30" s="39" t="s">
        <v>39</v>
      </c>
      <c r="H30" s="71" t="s">
        <v>43</v>
      </c>
      <c r="I30" s="7" t="s">
        <v>48</v>
      </c>
      <c r="J30" s="8" t="s">
        <v>49</v>
      </c>
      <c r="K30" s="37" t="s">
        <v>47</v>
      </c>
      <c r="L30" s="38" t="s">
        <v>38</v>
      </c>
      <c r="M30" s="39" t="s">
        <v>39</v>
      </c>
      <c r="N30" s="71" t="s">
        <v>45</v>
      </c>
      <c r="O30" s="7" t="s">
        <v>48</v>
      </c>
      <c r="P30" s="8" t="s">
        <v>49</v>
      </c>
      <c r="Q30" s="37" t="s">
        <v>47</v>
      </c>
      <c r="R30" s="38" t="s">
        <v>38</v>
      </c>
      <c r="S30" s="39" t="s">
        <v>39</v>
      </c>
      <c r="T30" s="71" t="s">
        <v>44</v>
      </c>
      <c r="W30" s="12" t="s">
        <v>47</v>
      </c>
      <c r="X30" s="13" t="s">
        <v>38</v>
      </c>
      <c r="Y30" s="40" t="s">
        <v>39</v>
      </c>
      <c r="Z30" s="12" t="s">
        <v>47</v>
      </c>
      <c r="AA30" s="13" t="s">
        <v>38</v>
      </c>
      <c r="AB30" s="40" t="s">
        <v>39</v>
      </c>
      <c r="AC30" s="12" t="s">
        <v>47</v>
      </c>
      <c r="AD30" s="13" t="s">
        <v>38</v>
      </c>
      <c r="AE30" s="40" t="s">
        <v>39</v>
      </c>
      <c r="AF30" s="12"/>
      <c r="AG30" s="13" t="s">
        <v>47</v>
      </c>
      <c r="AH30" s="40" t="s">
        <v>38</v>
      </c>
      <c r="AI30" s="39" t="s">
        <v>39</v>
      </c>
    </row>
    <row r="31" spans="2:35" x14ac:dyDescent="0.25">
      <c r="B31" s="72"/>
      <c r="C31" s="75" t="s">
        <v>28</v>
      </c>
      <c r="D31" s="5" t="s">
        <v>27</v>
      </c>
      <c r="E31" s="43">
        <f>IF(E14&gt;2,E4*2,E14)</f>
        <v>0</v>
      </c>
      <c r="F31" s="44">
        <f t="shared" ref="F31:G31" si="4">IF(F14&gt;2,F4*2,F14)</f>
        <v>0</v>
      </c>
      <c r="G31" s="45">
        <f t="shared" si="4"/>
        <v>0</v>
      </c>
      <c r="H31" s="72"/>
      <c r="I31" s="75" t="s">
        <v>28</v>
      </c>
      <c r="J31" s="5" t="s">
        <v>27</v>
      </c>
      <c r="K31" s="43">
        <f>IF(K14&gt;2,K4*2,K14)</f>
        <v>0</v>
      </c>
      <c r="L31" s="44">
        <f t="shared" ref="L31:M31" si="5">IF(L14&gt;2,L4*2,L14)</f>
        <v>0</v>
      </c>
      <c r="M31" s="45">
        <f t="shared" si="5"/>
        <v>0</v>
      </c>
      <c r="N31" s="72"/>
      <c r="O31" s="75" t="s">
        <v>28</v>
      </c>
      <c r="P31" s="5" t="s">
        <v>27</v>
      </c>
      <c r="Q31" s="43">
        <f>IF(Q14&gt;2,Q4*2,Q14)</f>
        <v>0</v>
      </c>
      <c r="R31" s="44">
        <f t="shared" ref="R31:S31" si="6">IF(R14&gt;2,R4*2,R14)</f>
        <v>0</v>
      </c>
      <c r="S31" s="45">
        <f t="shared" si="6"/>
        <v>0</v>
      </c>
      <c r="T31" s="72"/>
      <c r="U31" s="50" t="s">
        <v>69</v>
      </c>
      <c r="V31" s="62" t="s">
        <v>28</v>
      </c>
      <c r="W31" s="71">
        <f>W14*2</f>
        <v>8</v>
      </c>
      <c r="X31" s="71">
        <f t="shared" ref="X31:Y31" si="7">X14*2</f>
        <v>8</v>
      </c>
      <c r="Y31" s="71">
        <f t="shared" si="7"/>
        <v>8</v>
      </c>
      <c r="Z31" s="93">
        <f>Z14*2</f>
        <v>8</v>
      </c>
      <c r="AA31" s="93">
        <f t="shared" ref="AA31:AB31" si="8">AA14*2</f>
        <v>8</v>
      </c>
      <c r="AB31" s="93">
        <f t="shared" si="8"/>
        <v>8</v>
      </c>
      <c r="AC31" s="54">
        <f>AC14*2</f>
        <v>8</v>
      </c>
      <c r="AD31" s="57">
        <f t="shared" ref="AD31:AE31" si="9">AD14*2</f>
        <v>8</v>
      </c>
      <c r="AE31" s="58">
        <f t="shared" si="9"/>
        <v>8</v>
      </c>
      <c r="AF31" s="104" t="s">
        <v>28</v>
      </c>
      <c r="AG31" s="105">
        <f>AG14*2</f>
        <v>8</v>
      </c>
      <c r="AH31" s="105">
        <f t="shared" ref="AH31:AI31" si="10">AH14*2</f>
        <v>8</v>
      </c>
      <c r="AI31" s="101">
        <f t="shared" si="10"/>
        <v>8</v>
      </c>
    </row>
    <row r="32" spans="2:35" x14ac:dyDescent="0.25">
      <c r="B32" s="72"/>
      <c r="C32" s="75"/>
      <c r="D32" s="5" t="s">
        <v>26</v>
      </c>
      <c r="E32" s="46">
        <f t="shared" ref="E32:G32" si="11">IF(E15&gt;2,E5*2,E15)</f>
        <v>0</v>
      </c>
      <c r="F32" s="21">
        <f t="shared" si="11"/>
        <v>0</v>
      </c>
      <c r="G32" s="36">
        <f t="shared" si="11"/>
        <v>0</v>
      </c>
      <c r="H32" s="72"/>
      <c r="I32" s="75"/>
      <c r="J32" s="5" t="s">
        <v>26</v>
      </c>
      <c r="K32" s="46">
        <f t="shared" ref="K32:M32" si="12">IF(K15&gt;2,K5*2,K15)</f>
        <v>0</v>
      </c>
      <c r="L32" s="21">
        <f t="shared" si="12"/>
        <v>0</v>
      </c>
      <c r="M32" s="36">
        <f t="shared" si="12"/>
        <v>0</v>
      </c>
      <c r="N32" s="72"/>
      <c r="O32" s="75"/>
      <c r="P32" s="5" t="s">
        <v>26</v>
      </c>
      <c r="Q32" s="46">
        <f t="shared" ref="Q32:S32" si="13">IF(Q15&gt;2,Q5*2,Q15)</f>
        <v>0</v>
      </c>
      <c r="R32" s="21">
        <f t="shared" si="13"/>
        <v>0</v>
      </c>
      <c r="S32" s="36">
        <f t="shared" si="13"/>
        <v>0</v>
      </c>
      <c r="T32" s="72"/>
      <c r="U32" s="51"/>
      <c r="V32" s="62" t="s">
        <v>29</v>
      </c>
      <c r="W32" s="72"/>
      <c r="X32" s="72"/>
      <c r="Y32" s="72"/>
      <c r="Z32" s="94"/>
      <c r="AA32" s="94"/>
      <c r="AB32" s="94"/>
      <c r="AC32" s="55">
        <f t="shared" ref="AC32:AE32" si="14">AC15*2</f>
        <v>8</v>
      </c>
      <c r="AD32" s="53">
        <f t="shared" si="14"/>
        <v>8</v>
      </c>
      <c r="AE32" s="59">
        <f t="shared" si="14"/>
        <v>8</v>
      </c>
      <c r="AF32" s="103"/>
      <c r="AG32" s="100"/>
      <c r="AH32" s="100"/>
      <c r="AI32" s="102"/>
    </row>
    <row r="33" spans="2:35" x14ac:dyDescent="0.25">
      <c r="B33" s="72"/>
      <c r="C33" s="75" t="s">
        <v>29</v>
      </c>
      <c r="D33" s="5" t="s">
        <v>27</v>
      </c>
      <c r="E33" s="46">
        <f t="shared" ref="E33:G33" si="15">IF(E16&gt;2,E6*2,E16)</f>
        <v>0</v>
      </c>
      <c r="F33" s="21">
        <f t="shared" si="15"/>
        <v>0</v>
      </c>
      <c r="G33" s="36">
        <f t="shared" si="15"/>
        <v>0</v>
      </c>
      <c r="H33" s="72"/>
      <c r="I33" s="75" t="s">
        <v>29</v>
      </c>
      <c r="J33" s="5" t="s">
        <v>27</v>
      </c>
      <c r="K33" s="46">
        <f t="shared" ref="K33:M33" si="16">IF(K16&gt;2,K6*2,K16)</f>
        <v>0</v>
      </c>
      <c r="L33" s="21">
        <f t="shared" si="16"/>
        <v>0</v>
      </c>
      <c r="M33" s="36">
        <f t="shared" si="16"/>
        <v>0</v>
      </c>
      <c r="N33" s="72"/>
      <c r="O33" s="75" t="s">
        <v>29</v>
      </c>
      <c r="P33" s="5" t="s">
        <v>27</v>
      </c>
      <c r="Q33" s="46">
        <f t="shared" ref="Q33:S33" si="17">IF(Q16&gt;2,Q6*2,Q16)</f>
        <v>0</v>
      </c>
      <c r="R33" s="21">
        <f t="shared" si="17"/>
        <v>0</v>
      </c>
      <c r="S33" s="36">
        <f t="shared" si="17"/>
        <v>0</v>
      </c>
      <c r="T33" s="72"/>
      <c r="U33" s="51"/>
      <c r="V33" s="62" t="s">
        <v>30</v>
      </c>
      <c r="W33" s="72"/>
      <c r="X33" s="72"/>
      <c r="Y33" s="72"/>
      <c r="Z33" s="94"/>
      <c r="AA33" s="94"/>
      <c r="AB33" s="94"/>
      <c r="AC33" s="55">
        <f t="shared" ref="AC33:AE33" si="18">AC16*2</f>
        <v>8</v>
      </c>
      <c r="AD33" s="53">
        <f t="shared" si="18"/>
        <v>8</v>
      </c>
      <c r="AE33" s="59">
        <f t="shared" si="18"/>
        <v>8</v>
      </c>
      <c r="AF33" s="103" t="s">
        <v>29</v>
      </c>
      <c r="AG33" s="100">
        <f t="shared" ref="AG33:AI33" si="19">AG16*2</f>
        <v>8</v>
      </c>
      <c r="AH33" s="100">
        <f t="shared" si="19"/>
        <v>8</v>
      </c>
      <c r="AI33" s="102">
        <f t="shared" si="19"/>
        <v>8</v>
      </c>
    </row>
    <row r="34" spans="2:35" x14ac:dyDescent="0.25">
      <c r="B34" s="72"/>
      <c r="C34" s="75"/>
      <c r="D34" s="5" t="s">
        <v>26</v>
      </c>
      <c r="E34" s="46">
        <f t="shared" ref="E34:G34" si="20">IF(E17&gt;2,E7*2,E17)</f>
        <v>0</v>
      </c>
      <c r="F34" s="21">
        <f t="shared" si="20"/>
        <v>0</v>
      </c>
      <c r="G34" s="36">
        <f t="shared" si="20"/>
        <v>0</v>
      </c>
      <c r="H34" s="72"/>
      <c r="I34" s="75"/>
      <c r="J34" s="5" t="s">
        <v>26</v>
      </c>
      <c r="K34" s="46">
        <f t="shared" ref="K34:M34" si="21">IF(K17&gt;2,K7*2,K17)</f>
        <v>0</v>
      </c>
      <c r="L34" s="21">
        <f t="shared" si="21"/>
        <v>0</v>
      </c>
      <c r="M34" s="36">
        <f t="shared" si="21"/>
        <v>0</v>
      </c>
      <c r="N34" s="72"/>
      <c r="O34" s="75"/>
      <c r="P34" s="5" t="s">
        <v>26</v>
      </c>
      <c r="Q34" s="46">
        <f t="shared" ref="Q34:S34" si="22">IF(Q17&gt;2,Q7*2,Q17)</f>
        <v>0</v>
      </c>
      <c r="R34" s="21">
        <f t="shared" si="22"/>
        <v>0</v>
      </c>
      <c r="S34" s="36">
        <f t="shared" si="22"/>
        <v>0</v>
      </c>
      <c r="T34" s="72"/>
      <c r="U34" s="51"/>
      <c r="V34" s="62" t="s">
        <v>31</v>
      </c>
      <c r="W34" s="72"/>
      <c r="X34" s="72"/>
      <c r="Y34" s="72"/>
      <c r="Z34" s="94"/>
      <c r="AA34" s="94"/>
      <c r="AB34" s="94"/>
      <c r="AC34" s="55">
        <f t="shared" ref="AC34:AE34" si="23">AC17*2</f>
        <v>8</v>
      </c>
      <c r="AD34" s="53">
        <f t="shared" si="23"/>
        <v>8</v>
      </c>
      <c r="AE34" s="59">
        <f t="shared" si="23"/>
        <v>8</v>
      </c>
      <c r="AF34" s="103"/>
      <c r="AG34" s="100"/>
      <c r="AH34" s="100"/>
      <c r="AI34" s="102"/>
    </row>
    <row r="35" spans="2:35" ht="15.75" thickBot="1" x14ac:dyDescent="0.3">
      <c r="B35" s="72"/>
      <c r="C35" s="75" t="s">
        <v>30</v>
      </c>
      <c r="D35" s="5" t="s">
        <v>27</v>
      </c>
      <c r="E35" s="46">
        <f t="shared" ref="E35:G35" si="24">IF(E18&gt;2,E8*2,E18)</f>
        <v>0</v>
      </c>
      <c r="F35" s="21">
        <f t="shared" si="24"/>
        <v>0</v>
      </c>
      <c r="G35" s="36">
        <f t="shared" si="24"/>
        <v>0</v>
      </c>
      <c r="H35" s="72"/>
      <c r="I35" s="75" t="s">
        <v>30</v>
      </c>
      <c r="J35" s="5" t="s">
        <v>27</v>
      </c>
      <c r="K35" s="46">
        <f t="shared" ref="K35:M35" si="25">IF(K18&gt;2,K8*2,K18)</f>
        <v>0</v>
      </c>
      <c r="L35" s="21">
        <f t="shared" si="25"/>
        <v>0</v>
      </c>
      <c r="M35" s="36">
        <f t="shared" si="25"/>
        <v>0</v>
      </c>
      <c r="N35" s="72"/>
      <c r="O35" s="75" t="s">
        <v>30</v>
      </c>
      <c r="P35" s="5" t="s">
        <v>27</v>
      </c>
      <c r="Q35" s="46">
        <f t="shared" ref="Q35:S35" si="26">IF(Q18&gt;2,Q8*2,Q18)</f>
        <v>0</v>
      </c>
      <c r="R35" s="21">
        <f t="shared" si="26"/>
        <v>0</v>
      </c>
      <c r="S35" s="36">
        <f t="shared" si="26"/>
        <v>0</v>
      </c>
      <c r="T35" s="72"/>
      <c r="U35" s="52"/>
      <c r="V35" s="62" t="s">
        <v>32</v>
      </c>
      <c r="W35" s="72"/>
      <c r="X35" s="72"/>
      <c r="Y35" s="72"/>
      <c r="Z35" s="95"/>
      <c r="AA35" s="95"/>
      <c r="AB35" s="95"/>
      <c r="AC35" s="55">
        <f t="shared" ref="AC35:AE35" si="27">AC18*2</f>
        <v>8</v>
      </c>
      <c r="AD35" s="53">
        <f t="shared" si="27"/>
        <v>8</v>
      </c>
      <c r="AE35" s="59">
        <f t="shared" si="27"/>
        <v>8</v>
      </c>
      <c r="AF35" s="103" t="s">
        <v>30</v>
      </c>
      <c r="AG35" s="100">
        <f t="shared" ref="AG35:AI35" si="28">AG18*2</f>
        <v>8</v>
      </c>
      <c r="AH35" s="100">
        <f t="shared" si="28"/>
        <v>8</v>
      </c>
      <c r="AI35" s="102">
        <f t="shared" si="28"/>
        <v>8</v>
      </c>
    </row>
    <row r="36" spans="2:35" x14ac:dyDescent="0.25">
      <c r="B36" s="72"/>
      <c r="C36" s="75"/>
      <c r="D36" s="5" t="s">
        <v>26</v>
      </c>
      <c r="E36" s="46">
        <f t="shared" ref="E36:G36" si="29">IF(E19&gt;2,E9*2,E19)</f>
        <v>0</v>
      </c>
      <c r="F36" s="21">
        <f t="shared" si="29"/>
        <v>0</v>
      </c>
      <c r="G36" s="36">
        <f t="shared" si="29"/>
        <v>0</v>
      </c>
      <c r="H36" s="72"/>
      <c r="I36" s="75"/>
      <c r="J36" s="5" t="s">
        <v>26</v>
      </c>
      <c r="K36" s="46">
        <f t="shared" ref="K36:M36" si="30">IF(K19&gt;2,K9*2,K19)</f>
        <v>0</v>
      </c>
      <c r="L36" s="21">
        <f t="shared" si="30"/>
        <v>0</v>
      </c>
      <c r="M36" s="36">
        <f t="shared" si="30"/>
        <v>0</v>
      </c>
      <c r="N36" s="72"/>
      <c r="O36" s="75"/>
      <c r="P36" s="5" t="s">
        <v>26</v>
      </c>
      <c r="Q36" s="46">
        <f t="shared" ref="Q36:S36" si="31">IF(Q19&gt;2,Q9*2,Q19)</f>
        <v>0</v>
      </c>
      <c r="R36" s="21">
        <f t="shared" si="31"/>
        <v>0</v>
      </c>
      <c r="S36" s="36">
        <f t="shared" si="31"/>
        <v>0</v>
      </c>
      <c r="T36" s="72"/>
      <c r="U36" s="50" t="s">
        <v>70</v>
      </c>
      <c r="V36" s="62" t="s">
        <v>28</v>
      </c>
      <c r="W36" s="72"/>
      <c r="X36" s="72"/>
      <c r="Y36" s="72"/>
      <c r="Z36" s="96">
        <f>Z19*2</f>
        <v>8</v>
      </c>
      <c r="AA36" s="96">
        <f t="shared" ref="AA36:AE36" si="32">AA19*2</f>
        <v>8</v>
      </c>
      <c r="AB36" s="96">
        <f t="shared" si="32"/>
        <v>8</v>
      </c>
      <c r="AC36" s="55">
        <f t="shared" si="32"/>
        <v>8</v>
      </c>
      <c r="AD36" s="53">
        <f t="shared" si="32"/>
        <v>8</v>
      </c>
      <c r="AE36" s="59">
        <f t="shared" si="32"/>
        <v>8</v>
      </c>
      <c r="AF36" s="103"/>
      <c r="AG36" s="100"/>
      <c r="AH36" s="100"/>
      <c r="AI36" s="102"/>
    </row>
    <row r="37" spans="2:35" x14ac:dyDescent="0.25">
      <c r="B37" s="72"/>
      <c r="C37" s="75" t="s">
        <v>31</v>
      </c>
      <c r="D37" s="5" t="s">
        <v>27</v>
      </c>
      <c r="E37" s="46">
        <f t="shared" ref="E37:G37" si="33">IF(E20&gt;2,E10*2,E20)</f>
        <v>0</v>
      </c>
      <c r="F37" s="21">
        <f t="shared" si="33"/>
        <v>0</v>
      </c>
      <c r="G37" s="36">
        <f t="shared" si="33"/>
        <v>0</v>
      </c>
      <c r="H37" s="72"/>
      <c r="I37" s="75" t="s">
        <v>31</v>
      </c>
      <c r="J37" s="5" t="s">
        <v>27</v>
      </c>
      <c r="K37" s="46">
        <f t="shared" ref="K37:M37" si="34">IF(K20&gt;2,K10*2,K20)</f>
        <v>0</v>
      </c>
      <c r="L37" s="21">
        <f t="shared" si="34"/>
        <v>0</v>
      </c>
      <c r="M37" s="36">
        <f t="shared" si="34"/>
        <v>0</v>
      </c>
      <c r="N37" s="72"/>
      <c r="O37" s="75" t="s">
        <v>31</v>
      </c>
      <c r="P37" s="5" t="s">
        <v>27</v>
      </c>
      <c r="Q37" s="46">
        <f t="shared" ref="Q37:S37" si="35">IF(Q20&gt;2,Q10*2,Q20)</f>
        <v>0</v>
      </c>
      <c r="R37" s="21">
        <f t="shared" si="35"/>
        <v>0</v>
      </c>
      <c r="S37" s="36">
        <f t="shared" si="35"/>
        <v>0</v>
      </c>
      <c r="T37" s="72"/>
      <c r="U37" s="51"/>
      <c r="V37" s="62" t="s">
        <v>29</v>
      </c>
      <c r="W37" s="72"/>
      <c r="X37" s="72"/>
      <c r="Y37" s="72"/>
      <c r="Z37" s="94"/>
      <c r="AA37" s="94"/>
      <c r="AB37" s="94"/>
      <c r="AC37" s="55">
        <f t="shared" ref="AC37:AE37" si="36">AC20*2</f>
        <v>8</v>
      </c>
      <c r="AD37" s="53">
        <f t="shared" si="36"/>
        <v>8</v>
      </c>
      <c r="AE37" s="59">
        <f t="shared" si="36"/>
        <v>8</v>
      </c>
      <c r="AF37" s="103" t="s">
        <v>31</v>
      </c>
      <c r="AG37" s="100">
        <f t="shared" ref="AG37:AI37" si="37">AG20*2</f>
        <v>8</v>
      </c>
      <c r="AH37" s="100">
        <f t="shared" si="37"/>
        <v>8</v>
      </c>
      <c r="AI37" s="102">
        <f t="shared" si="37"/>
        <v>8</v>
      </c>
    </row>
    <row r="38" spans="2:35" x14ac:dyDescent="0.25">
      <c r="B38" s="72"/>
      <c r="C38" s="75"/>
      <c r="D38" s="5" t="s">
        <v>26</v>
      </c>
      <c r="E38" s="46">
        <f t="shared" ref="E38:G38" si="38">IF(E21&gt;2,E11*2,E21)</f>
        <v>0</v>
      </c>
      <c r="F38" s="21">
        <f t="shared" si="38"/>
        <v>0</v>
      </c>
      <c r="G38" s="36">
        <f t="shared" si="38"/>
        <v>0</v>
      </c>
      <c r="H38" s="72"/>
      <c r="I38" s="75"/>
      <c r="J38" s="5" t="s">
        <v>26</v>
      </c>
      <c r="K38" s="46">
        <f t="shared" ref="K38:M38" si="39">IF(K21&gt;2,K11*2,K21)</f>
        <v>0</v>
      </c>
      <c r="L38" s="21">
        <f t="shared" si="39"/>
        <v>0</v>
      </c>
      <c r="M38" s="36">
        <f t="shared" si="39"/>
        <v>0</v>
      </c>
      <c r="N38" s="72"/>
      <c r="O38" s="75"/>
      <c r="P38" s="5" t="s">
        <v>26</v>
      </c>
      <c r="Q38" s="46">
        <f t="shared" ref="Q38:S38" si="40">IF(Q21&gt;2,Q11*2,Q21)</f>
        <v>0</v>
      </c>
      <c r="R38" s="21">
        <f t="shared" si="40"/>
        <v>0</v>
      </c>
      <c r="S38" s="36">
        <f t="shared" si="40"/>
        <v>0</v>
      </c>
      <c r="T38" s="72"/>
      <c r="U38" s="51"/>
      <c r="V38" s="62" t="s">
        <v>30</v>
      </c>
      <c r="W38" s="72"/>
      <c r="X38" s="72"/>
      <c r="Y38" s="72"/>
      <c r="Z38" s="94"/>
      <c r="AA38" s="94"/>
      <c r="AB38" s="94"/>
      <c r="AC38" s="55">
        <f t="shared" ref="AC38:AE38" si="41">AC21*2</f>
        <v>8</v>
      </c>
      <c r="AD38" s="53">
        <f t="shared" si="41"/>
        <v>8</v>
      </c>
      <c r="AE38" s="59">
        <f t="shared" si="41"/>
        <v>8</v>
      </c>
      <c r="AF38" s="103"/>
      <c r="AG38" s="100"/>
      <c r="AH38" s="100"/>
      <c r="AI38" s="102"/>
    </row>
    <row r="39" spans="2:35" x14ac:dyDescent="0.25">
      <c r="B39" s="72"/>
      <c r="C39" s="75" t="s">
        <v>32</v>
      </c>
      <c r="D39" s="5" t="s">
        <v>27</v>
      </c>
      <c r="E39" s="46">
        <f t="shared" ref="E39:G39" si="42">IF(E22&gt;2,E12*2,E22)</f>
        <v>0</v>
      </c>
      <c r="F39" s="21">
        <f t="shared" si="42"/>
        <v>0</v>
      </c>
      <c r="G39" s="36">
        <f t="shared" si="42"/>
        <v>0</v>
      </c>
      <c r="H39" s="72"/>
      <c r="I39" s="75" t="s">
        <v>32</v>
      </c>
      <c r="J39" s="5" t="s">
        <v>27</v>
      </c>
      <c r="K39" s="46">
        <f t="shared" ref="K39:M39" si="43">IF(K22&gt;2,K12*2,K22)</f>
        <v>0</v>
      </c>
      <c r="L39" s="21">
        <f t="shared" si="43"/>
        <v>0</v>
      </c>
      <c r="M39" s="36">
        <f t="shared" si="43"/>
        <v>0</v>
      </c>
      <c r="N39" s="72"/>
      <c r="O39" s="75" t="s">
        <v>32</v>
      </c>
      <c r="P39" s="5" t="s">
        <v>27</v>
      </c>
      <c r="Q39" s="46">
        <f t="shared" ref="Q39:S39" si="44">IF(Q22&gt;2,Q12*2,Q22)</f>
        <v>0</v>
      </c>
      <c r="R39" s="21">
        <f t="shared" si="44"/>
        <v>0</v>
      </c>
      <c r="S39" s="36">
        <f t="shared" si="44"/>
        <v>0</v>
      </c>
      <c r="T39" s="72"/>
      <c r="U39" s="51"/>
      <c r="V39" s="62" t="s">
        <v>31</v>
      </c>
      <c r="W39" s="72"/>
      <c r="X39" s="72"/>
      <c r="Y39" s="72"/>
      <c r="Z39" s="94"/>
      <c r="AA39" s="94"/>
      <c r="AB39" s="94"/>
      <c r="AC39" s="55">
        <f t="shared" ref="AC39:AE39" si="45">AC22*2</f>
        <v>8</v>
      </c>
      <c r="AD39" s="53">
        <f t="shared" si="45"/>
        <v>8</v>
      </c>
      <c r="AE39" s="59">
        <f t="shared" si="45"/>
        <v>8</v>
      </c>
      <c r="AF39" s="103" t="s">
        <v>32</v>
      </c>
      <c r="AG39" s="100">
        <f t="shared" ref="AG39:AI39" si="46">AG22*2</f>
        <v>8</v>
      </c>
      <c r="AH39" s="100">
        <f t="shared" si="46"/>
        <v>8</v>
      </c>
      <c r="AI39" s="102">
        <f t="shared" si="46"/>
        <v>8</v>
      </c>
    </row>
    <row r="40" spans="2:35" ht="15.75" thickBot="1" x14ac:dyDescent="0.3">
      <c r="B40" s="73"/>
      <c r="C40" s="76"/>
      <c r="D40" s="6" t="s">
        <v>26</v>
      </c>
      <c r="E40" s="47">
        <f t="shared" ref="E40:G40" si="47">IF(E23&gt;2,E13*2,E23)</f>
        <v>0</v>
      </c>
      <c r="F40" s="48">
        <f t="shared" si="47"/>
        <v>0</v>
      </c>
      <c r="G40" s="49">
        <f t="shared" si="47"/>
        <v>0</v>
      </c>
      <c r="H40" s="73"/>
      <c r="I40" s="76"/>
      <c r="J40" s="6" t="s">
        <v>26</v>
      </c>
      <c r="K40" s="47">
        <f t="shared" ref="K40:M40" si="48">IF(K23&gt;2,K13*2,K23)</f>
        <v>0</v>
      </c>
      <c r="L40" s="48">
        <f t="shared" si="48"/>
        <v>0</v>
      </c>
      <c r="M40" s="49">
        <f t="shared" si="48"/>
        <v>0</v>
      </c>
      <c r="N40" s="73"/>
      <c r="O40" s="76"/>
      <c r="P40" s="6" t="s">
        <v>26</v>
      </c>
      <c r="Q40" s="47">
        <f t="shared" ref="Q40:S40" si="49">IF(Q23&gt;2,Q13*2,Q23)</f>
        <v>0</v>
      </c>
      <c r="R40" s="48">
        <f t="shared" si="49"/>
        <v>0</v>
      </c>
      <c r="S40" s="49">
        <f t="shared" si="49"/>
        <v>0</v>
      </c>
      <c r="T40" s="73"/>
      <c r="U40" s="52"/>
      <c r="V40" s="62" t="s">
        <v>32</v>
      </c>
      <c r="W40" s="73"/>
      <c r="X40" s="73"/>
      <c r="Y40" s="73"/>
      <c r="Z40" s="97"/>
      <c r="AA40" s="97"/>
      <c r="AB40" s="97"/>
      <c r="AC40" s="56">
        <f t="shared" ref="AC40:AE40" si="50">AC23*2</f>
        <v>8</v>
      </c>
      <c r="AD40" s="60">
        <f t="shared" si="50"/>
        <v>8</v>
      </c>
      <c r="AE40" s="61">
        <f t="shared" si="50"/>
        <v>8</v>
      </c>
      <c r="AF40" s="106"/>
      <c r="AG40" s="107"/>
      <c r="AH40" s="107"/>
      <c r="AI40" s="108"/>
    </row>
    <row r="41" spans="2:35" ht="15.75" thickBot="1" x14ac:dyDescent="0.3">
      <c r="B41" s="10" t="str">
        <f>CONCATENATE("Total ",B30)</f>
        <v>Total Précision</v>
      </c>
      <c r="C41" s="10"/>
      <c r="D41" s="11"/>
      <c r="E41" s="15">
        <f>SUM(E31:E40)</f>
        <v>0</v>
      </c>
      <c r="F41" s="13">
        <f>SUM(F31:F40)</f>
        <v>0</v>
      </c>
      <c r="G41" s="14">
        <f>SUM(G31:G40)</f>
        <v>0</v>
      </c>
      <c r="H41" s="10" t="str">
        <f>CONCATENATE("Total ",H30)</f>
        <v>Total Biathlon</v>
      </c>
      <c r="I41" s="10"/>
      <c r="J41" s="11"/>
      <c r="K41" s="15">
        <f>SUM(K31:K40)</f>
        <v>0</v>
      </c>
      <c r="L41" s="13">
        <f>SUM(L31:L40)</f>
        <v>0</v>
      </c>
      <c r="M41" s="14">
        <f>SUM(M31:M40)</f>
        <v>0</v>
      </c>
      <c r="N41" s="10" t="str">
        <f>CONCATENATE("Total ",N30)</f>
        <v>Total Super Biathlon</v>
      </c>
      <c r="O41" s="10"/>
      <c r="P41" s="11"/>
      <c r="Q41" s="16">
        <f>SUM(Q31:Q40)</f>
        <v>0</v>
      </c>
      <c r="R41" s="17">
        <f>SUM(R31:R40)</f>
        <v>0</v>
      </c>
      <c r="S41" s="41">
        <f>SUM(S31:S40)</f>
        <v>0</v>
      </c>
      <c r="T41" s="10"/>
      <c r="U41" s="10"/>
    </row>
    <row r="42" spans="2:35" ht="26.25" customHeight="1" x14ac:dyDescent="0.25"/>
    <row r="45" spans="2:35" ht="15.75" thickBot="1" x14ac:dyDescent="0.3"/>
    <row r="46" spans="2:35" ht="30.75" thickBot="1" x14ac:dyDescent="0.3">
      <c r="E46" s="12" t="s">
        <v>47</v>
      </c>
      <c r="F46" s="13" t="s">
        <v>38</v>
      </c>
      <c r="G46" s="14" t="s">
        <v>39</v>
      </c>
    </row>
    <row r="47" spans="2:35" x14ac:dyDescent="0.25">
      <c r="B47" s="50" t="s">
        <v>72</v>
      </c>
      <c r="E47" s="1">
        <f>E41+K41+Q41</f>
        <v>0</v>
      </c>
      <c r="F47" s="1">
        <f t="shared" ref="F47:G47" si="51">F41+L41+R41</f>
        <v>0</v>
      </c>
      <c r="G47" s="1">
        <f t="shared" si="51"/>
        <v>0</v>
      </c>
    </row>
    <row r="48" spans="2:35" x14ac:dyDescent="0.25">
      <c r="B48" s="51" t="s">
        <v>73</v>
      </c>
      <c r="E48" s="1">
        <f>W31</f>
        <v>8</v>
      </c>
      <c r="F48" s="1">
        <f>X31</f>
        <v>8</v>
      </c>
      <c r="G48" s="1">
        <f>Y31</f>
        <v>8</v>
      </c>
    </row>
    <row r="49" spans="2:7" ht="15.75" thickBot="1" x14ac:dyDescent="0.3">
      <c r="B49" s="52"/>
      <c r="E49" s="109">
        <f>SUM(E47:E48)</f>
        <v>8</v>
      </c>
      <c r="F49" s="109">
        <f t="shared" ref="F49:G49" si="52">SUM(F47:F48)</f>
        <v>8</v>
      </c>
      <c r="G49" s="109">
        <f t="shared" si="52"/>
        <v>8</v>
      </c>
    </row>
    <row r="50" spans="2:7" ht="15.75" thickBot="1" x14ac:dyDescent="0.3"/>
    <row r="51" spans="2:7" x14ac:dyDescent="0.25">
      <c r="B51" s="50" t="s">
        <v>72</v>
      </c>
      <c r="E51" s="1">
        <f>E47</f>
        <v>0</v>
      </c>
      <c r="F51" s="1">
        <f>F47</f>
        <v>0</v>
      </c>
      <c r="G51" s="1">
        <f>G47</f>
        <v>0</v>
      </c>
    </row>
    <row r="52" spans="2:7" x14ac:dyDescent="0.25">
      <c r="B52" s="51" t="s">
        <v>74</v>
      </c>
      <c r="E52" s="1">
        <f>Z31+Z36</f>
        <v>16</v>
      </c>
      <c r="F52" s="1">
        <f>AA31+AA36</f>
        <v>16</v>
      </c>
      <c r="G52" s="1">
        <f>AB31+AB36</f>
        <v>16</v>
      </c>
    </row>
    <row r="53" spans="2:7" ht="15.75" thickBot="1" x14ac:dyDescent="0.3">
      <c r="B53" s="52"/>
      <c r="E53" s="110">
        <f>SUM(E51:E52)</f>
        <v>16</v>
      </c>
      <c r="F53" s="110">
        <f t="shared" ref="F53" si="53">SUM(F51:F52)</f>
        <v>16</v>
      </c>
      <c r="G53" s="110">
        <f t="shared" ref="G53" si="54">SUM(G51:G52)</f>
        <v>16</v>
      </c>
    </row>
    <row r="54" spans="2:7" ht="15.75" thickBot="1" x14ac:dyDescent="0.3"/>
    <row r="55" spans="2:7" x14ac:dyDescent="0.25">
      <c r="B55" s="50" t="s">
        <v>72</v>
      </c>
      <c r="E55" s="1">
        <f>E51</f>
        <v>0</v>
      </c>
      <c r="F55" s="1">
        <f>F51</f>
        <v>0</v>
      </c>
      <c r="G55" s="1">
        <f>G51</f>
        <v>0</v>
      </c>
    </row>
    <row r="56" spans="2:7" x14ac:dyDescent="0.25">
      <c r="B56" s="51" t="s">
        <v>75</v>
      </c>
      <c r="E56" s="1">
        <f>AG31+AG33+AG35+AG37+AG39</f>
        <v>40</v>
      </c>
      <c r="F56" s="1">
        <f>AH31+AH33+AH35+AH37+AH39</f>
        <v>40</v>
      </c>
      <c r="G56" s="1">
        <f>AI31+AI33+AI35+AI37+AI39</f>
        <v>40</v>
      </c>
    </row>
    <row r="57" spans="2:7" ht="15.75" thickBot="1" x14ac:dyDescent="0.3">
      <c r="B57" s="52"/>
      <c r="E57" s="110">
        <f>SUM(E55:E56)</f>
        <v>40</v>
      </c>
      <c r="F57" s="110">
        <f t="shared" ref="F57" si="55">SUM(F55:F56)</f>
        <v>40</v>
      </c>
      <c r="G57" s="110">
        <f t="shared" ref="G57" si="56">SUM(G55:G56)</f>
        <v>40</v>
      </c>
    </row>
    <row r="58" spans="2:7" ht="15.75" thickBot="1" x14ac:dyDescent="0.3"/>
    <row r="59" spans="2:7" x14ac:dyDescent="0.25">
      <c r="B59" s="50" t="s">
        <v>72</v>
      </c>
      <c r="E59" s="1">
        <f>E55</f>
        <v>0</v>
      </c>
      <c r="F59" s="1">
        <f>F55</f>
        <v>0</v>
      </c>
      <c r="G59" s="1">
        <f>G55</f>
        <v>0</v>
      </c>
    </row>
    <row r="60" spans="2:7" x14ac:dyDescent="0.25">
      <c r="B60" s="51" t="s">
        <v>76</v>
      </c>
      <c r="E60" s="1">
        <f>AC31+AC32+AC33+AC34+AC35+AC36+AC37+AC38+AC39+AC40</f>
        <v>80</v>
      </c>
      <c r="F60" s="1">
        <f>AD31+AD32+AD33+AD34+AD35+AD36+AD37+AD38+AD39+AD40</f>
        <v>80</v>
      </c>
      <c r="G60" s="1">
        <f>AE31+AE32+AE33+AE34+AE35+AE36+AE37+AE38+AE39+AE40</f>
        <v>80</v>
      </c>
    </row>
    <row r="61" spans="2:7" ht="15.75" thickBot="1" x14ac:dyDescent="0.3">
      <c r="B61" s="52"/>
      <c r="E61" s="110">
        <f>SUM(E59:E60)</f>
        <v>80</v>
      </c>
      <c r="F61" s="110">
        <f t="shared" ref="F61" si="57">SUM(F59:F60)</f>
        <v>80</v>
      </c>
      <c r="G61" s="110">
        <f t="shared" ref="G61" si="58">SUM(G59:G60)</f>
        <v>80</v>
      </c>
    </row>
  </sheetData>
  <mergeCells count="97">
    <mergeCell ref="AI35:AI36"/>
    <mergeCell ref="Z36:Z40"/>
    <mergeCell ref="AA36:AA40"/>
    <mergeCell ref="AB36:AB40"/>
    <mergeCell ref="AF37:AF38"/>
    <mergeCell ref="AG37:AG38"/>
    <mergeCell ref="AH37:AH38"/>
    <mergeCell ref="AI37:AI38"/>
    <mergeCell ref="AF39:AF40"/>
    <mergeCell ref="AG39:AG40"/>
    <mergeCell ref="AH39:AH40"/>
    <mergeCell ref="AI39:AI40"/>
    <mergeCell ref="AA31:AA35"/>
    <mergeCell ref="AB31:AB35"/>
    <mergeCell ref="AF35:AF36"/>
    <mergeCell ref="AG35:AG36"/>
    <mergeCell ref="AI31:AI32"/>
    <mergeCell ref="AF33:AF34"/>
    <mergeCell ref="AG33:AG34"/>
    <mergeCell ref="AH33:AH34"/>
    <mergeCell ref="AI33:AI34"/>
    <mergeCell ref="AF31:AF32"/>
    <mergeCell ref="AG31:AG32"/>
    <mergeCell ref="AH31:AH32"/>
    <mergeCell ref="AH35:AH36"/>
    <mergeCell ref="T30:T40"/>
    <mergeCell ref="W31:W40"/>
    <mergeCell ref="X31:X40"/>
    <mergeCell ref="Y31:Y40"/>
    <mergeCell ref="Z31:Z35"/>
    <mergeCell ref="AI14:AI15"/>
    <mergeCell ref="AI16:AI17"/>
    <mergeCell ref="AI18:AI19"/>
    <mergeCell ref="AI20:AI21"/>
    <mergeCell ref="AI22:AI23"/>
    <mergeCell ref="AH14:AH15"/>
    <mergeCell ref="AH16:AH17"/>
    <mergeCell ref="AH18:AH19"/>
    <mergeCell ref="AH20:AH21"/>
    <mergeCell ref="AH22:AH23"/>
    <mergeCell ref="AG14:AG15"/>
    <mergeCell ref="AG16:AG17"/>
    <mergeCell ref="AG18:AG19"/>
    <mergeCell ref="AG20:AG21"/>
    <mergeCell ref="AG22:AG23"/>
    <mergeCell ref="AF14:AF15"/>
    <mergeCell ref="AF16:AF17"/>
    <mergeCell ref="AF18:AF19"/>
    <mergeCell ref="AF20:AF21"/>
    <mergeCell ref="W14:W23"/>
    <mergeCell ref="X14:X23"/>
    <mergeCell ref="Y14:Y23"/>
    <mergeCell ref="Z14:Z18"/>
    <mergeCell ref="Z19:Z23"/>
    <mergeCell ref="AF22:AF23"/>
    <mergeCell ref="I20:I21"/>
    <mergeCell ref="AA14:AA18"/>
    <mergeCell ref="AA19:AA23"/>
    <mergeCell ref="AB14:AB18"/>
    <mergeCell ref="AB19:AB23"/>
    <mergeCell ref="O14:O15"/>
    <mergeCell ref="O16:O17"/>
    <mergeCell ref="O18:O19"/>
    <mergeCell ref="O20:O21"/>
    <mergeCell ref="O22:O23"/>
    <mergeCell ref="B13:B23"/>
    <mergeCell ref="H13:H23"/>
    <mergeCell ref="N13:N23"/>
    <mergeCell ref="N30:N40"/>
    <mergeCell ref="B30:B40"/>
    <mergeCell ref="C39:C40"/>
    <mergeCell ref="C37:C38"/>
    <mergeCell ref="C22:C23"/>
    <mergeCell ref="C14:C15"/>
    <mergeCell ref="I22:I23"/>
    <mergeCell ref="C16:C17"/>
    <mergeCell ref="C18:C19"/>
    <mergeCell ref="C20:C21"/>
    <mergeCell ref="I14:I15"/>
    <mergeCell ref="I16:I17"/>
    <mergeCell ref="I18:I19"/>
    <mergeCell ref="T13:T23"/>
    <mergeCell ref="C5:C6"/>
    <mergeCell ref="O37:O38"/>
    <mergeCell ref="O39:O40"/>
    <mergeCell ref="I39:I40"/>
    <mergeCell ref="I31:I32"/>
    <mergeCell ref="I33:I34"/>
    <mergeCell ref="I35:I36"/>
    <mergeCell ref="I37:I38"/>
    <mergeCell ref="O31:O32"/>
    <mergeCell ref="O33:O34"/>
    <mergeCell ref="O35:O36"/>
    <mergeCell ref="C31:C32"/>
    <mergeCell ref="C33:C34"/>
    <mergeCell ref="C35:C36"/>
    <mergeCell ref="H30:H40"/>
  </mergeCells>
  <pageMargins left="0.7" right="0.7" top="0.75" bottom="0.75" header="0.3" footer="0.3"/>
  <pageSetup paperSize="9" scale="2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F6C1C-A596-426A-A4E8-1D113130C5A3}">
  <sheetPr>
    <tabColor rgb="FF92D050"/>
  </sheetPr>
  <dimension ref="A9:C34"/>
  <sheetViews>
    <sheetView topLeftCell="A10" zoomScaleNormal="100" workbookViewId="0">
      <selection activeCell="H20" sqref="H20"/>
    </sheetView>
  </sheetViews>
  <sheetFormatPr baseColWidth="10" defaultRowHeight="15" x14ac:dyDescent="0.25"/>
  <cols>
    <col min="7" max="7" width="14.7109375" customWidth="1"/>
  </cols>
  <sheetData>
    <row r="9" spans="1:2" x14ac:dyDescent="0.25">
      <c r="A9" t="s">
        <v>78</v>
      </c>
    </row>
    <row r="11" spans="1:2" x14ac:dyDescent="0.25">
      <c r="A11" t="s">
        <v>97</v>
      </c>
    </row>
    <row r="13" spans="1:2" x14ac:dyDescent="0.25">
      <c r="B13" s="123" t="s">
        <v>79</v>
      </c>
    </row>
    <row r="14" spans="1:2" x14ac:dyDescent="0.25">
      <c r="B14" s="123" t="s">
        <v>80</v>
      </c>
    </row>
    <row r="15" spans="1:2" x14ac:dyDescent="0.25">
      <c r="B15" s="123" t="s">
        <v>81</v>
      </c>
    </row>
    <row r="16" spans="1:2" x14ac:dyDescent="0.25">
      <c r="B16" s="123" t="s">
        <v>82</v>
      </c>
    </row>
    <row r="19" spans="1:3" x14ac:dyDescent="0.25">
      <c r="A19" t="s">
        <v>83</v>
      </c>
    </row>
    <row r="21" spans="1:3" x14ac:dyDescent="0.25">
      <c r="A21" s="122" t="s">
        <v>84</v>
      </c>
      <c r="B21" t="s">
        <v>85</v>
      </c>
    </row>
    <row r="23" spans="1:3" x14ac:dyDescent="0.25">
      <c r="B23" t="s">
        <v>86</v>
      </c>
    </row>
    <row r="24" spans="1:3" x14ac:dyDescent="0.25">
      <c r="B24" t="s">
        <v>96</v>
      </c>
    </row>
    <row r="26" spans="1:3" x14ac:dyDescent="0.25">
      <c r="A26" s="122" t="s">
        <v>87</v>
      </c>
      <c r="B26" t="s">
        <v>88</v>
      </c>
    </row>
    <row r="28" spans="1:3" x14ac:dyDescent="0.25">
      <c r="B28" t="s">
        <v>89</v>
      </c>
    </row>
    <row r="29" spans="1:3" x14ac:dyDescent="0.25">
      <c r="C29" t="s">
        <v>90</v>
      </c>
    </row>
    <row r="30" spans="1:3" x14ac:dyDescent="0.25">
      <c r="C30" t="s">
        <v>91</v>
      </c>
    </row>
    <row r="32" spans="1:3" x14ac:dyDescent="0.25">
      <c r="B32" t="s">
        <v>92</v>
      </c>
    </row>
    <row r="33" spans="2:2" x14ac:dyDescent="0.25">
      <c r="B33" t="s">
        <v>93</v>
      </c>
    </row>
    <row r="34" spans="2:2" x14ac:dyDescent="0.25">
      <c r="B34" t="s">
        <v>94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A27CD-34D0-45F7-B815-C168DF816730}">
  <sheetPr>
    <tabColor rgb="FFFF0000"/>
  </sheetPr>
  <dimension ref="B1:U30"/>
  <sheetViews>
    <sheetView tabSelected="1" view="pageBreakPreview" topLeftCell="B16" zoomScale="160" zoomScaleNormal="100" zoomScaleSheetLayoutView="160" workbookViewId="0">
      <selection activeCell="C5" sqref="C5"/>
    </sheetView>
  </sheetViews>
  <sheetFormatPr baseColWidth="10" defaultRowHeight="15" x14ac:dyDescent="0.25"/>
  <cols>
    <col min="2" max="2" width="47.85546875" bestFit="1" customWidth="1"/>
    <col min="3" max="7" width="15.7109375" customWidth="1"/>
    <col min="8" max="8" width="14.140625" bestFit="1" customWidth="1"/>
    <col min="9" max="9" width="14.5703125" bestFit="1" customWidth="1"/>
    <col min="10" max="10" width="7.7109375" bestFit="1" customWidth="1"/>
    <col min="11" max="11" width="15" bestFit="1" customWidth="1"/>
    <col min="12" max="12" width="13.28515625" bestFit="1" customWidth="1"/>
    <col min="13" max="13" width="13.5703125" bestFit="1" customWidth="1"/>
    <col min="14" max="14" width="13.85546875" bestFit="1" customWidth="1"/>
    <col min="15" max="15" width="14.28515625" bestFit="1" customWidth="1"/>
    <col min="17" max="17" width="7.85546875" bestFit="1" customWidth="1"/>
    <col min="18" max="18" width="6.140625" bestFit="1" customWidth="1"/>
    <col min="19" max="19" width="6.42578125" bestFit="1" customWidth="1"/>
    <col min="20" max="20" width="6.7109375" bestFit="1" customWidth="1"/>
    <col min="21" max="21" width="7.140625" bestFit="1" customWidth="1"/>
  </cols>
  <sheetData>
    <row r="1" spans="2:7" x14ac:dyDescent="0.25">
      <c r="B1" s="124" t="s">
        <v>98</v>
      </c>
    </row>
    <row r="2" spans="2:7" x14ac:dyDescent="0.25">
      <c r="B2" t="s">
        <v>2</v>
      </c>
    </row>
    <row r="4" spans="2:7" x14ac:dyDescent="0.25">
      <c r="B4" t="s">
        <v>3</v>
      </c>
    </row>
    <row r="5" spans="2:7" x14ac:dyDescent="0.25">
      <c r="B5" t="s">
        <v>4</v>
      </c>
    </row>
    <row r="6" spans="2:7" x14ac:dyDescent="0.25">
      <c r="B6" t="s">
        <v>5</v>
      </c>
    </row>
    <row r="7" spans="2:7" x14ac:dyDescent="0.25">
      <c r="B7" t="s">
        <v>6</v>
      </c>
    </row>
    <row r="8" spans="2:7" x14ac:dyDescent="0.25">
      <c r="B8" t="s">
        <v>7</v>
      </c>
    </row>
    <row r="9" spans="2:7" x14ac:dyDescent="0.25">
      <c r="B9" t="s">
        <v>8</v>
      </c>
    </row>
    <row r="10" spans="2:7" x14ac:dyDescent="0.25">
      <c r="B10" t="s">
        <v>9</v>
      </c>
    </row>
    <row r="14" spans="2:7" x14ac:dyDescent="0.25">
      <c r="B14" t="s">
        <v>10</v>
      </c>
      <c r="C14" t="s">
        <v>42</v>
      </c>
      <c r="D14" t="s">
        <v>43</v>
      </c>
      <c r="E14" t="s">
        <v>45</v>
      </c>
      <c r="G14" t="s">
        <v>54</v>
      </c>
    </row>
    <row r="16" spans="2:7" x14ac:dyDescent="0.25">
      <c r="B16" t="s">
        <v>19</v>
      </c>
      <c r="C16">
        <v>1</v>
      </c>
      <c r="D16">
        <v>0</v>
      </c>
      <c r="E16">
        <v>0</v>
      </c>
      <c r="G16">
        <f>F16+E16+D16+C16</f>
        <v>1</v>
      </c>
    </row>
    <row r="17" spans="2:21" x14ac:dyDescent="0.25">
      <c r="B17" t="s">
        <v>20</v>
      </c>
      <c r="C17">
        <v>0</v>
      </c>
      <c r="D17">
        <v>1</v>
      </c>
      <c r="E17">
        <v>0</v>
      </c>
      <c r="G17">
        <f t="shared" ref="G17:G22" si="0">F17+E17+D17+C17</f>
        <v>1</v>
      </c>
    </row>
    <row r="18" spans="2:21" x14ac:dyDescent="0.25">
      <c r="B18" t="s">
        <v>21</v>
      </c>
      <c r="C18">
        <v>0</v>
      </c>
      <c r="D18">
        <v>0</v>
      </c>
      <c r="E18">
        <v>1</v>
      </c>
      <c r="G18">
        <f t="shared" si="0"/>
        <v>1</v>
      </c>
    </row>
    <row r="19" spans="2:21" x14ac:dyDescent="0.25">
      <c r="B19" t="s">
        <v>22</v>
      </c>
      <c r="C19">
        <v>1</v>
      </c>
      <c r="D19">
        <v>1</v>
      </c>
      <c r="E19">
        <v>0</v>
      </c>
      <c r="G19">
        <f t="shared" si="0"/>
        <v>2</v>
      </c>
    </row>
    <row r="20" spans="2:21" x14ac:dyDescent="0.25">
      <c r="B20" t="s">
        <v>23</v>
      </c>
      <c r="C20">
        <v>1</v>
      </c>
      <c r="D20">
        <v>0</v>
      </c>
      <c r="E20">
        <v>1</v>
      </c>
      <c r="G20">
        <f t="shared" si="0"/>
        <v>2</v>
      </c>
    </row>
    <row r="21" spans="2:21" x14ac:dyDescent="0.25">
      <c r="B21" t="s">
        <v>24</v>
      </c>
      <c r="C21">
        <v>0</v>
      </c>
      <c r="D21">
        <v>1</v>
      </c>
      <c r="E21">
        <v>1</v>
      </c>
      <c r="G21">
        <f t="shared" si="0"/>
        <v>2</v>
      </c>
    </row>
    <row r="22" spans="2:21" x14ac:dyDescent="0.25">
      <c r="B22" t="s">
        <v>11</v>
      </c>
      <c r="C22">
        <v>1</v>
      </c>
      <c r="D22">
        <v>1</v>
      </c>
      <c r="E22">
        <v>1</v>
      </c>
      <c r="G22">
        <f t="shared" si="0"/>
        <v>3</v>
      </c>
    </row>
    <row r="24" spans="2:21" x14ac:dyDescent="0.25">
      <c r="B24" t="s">
        <v>13</v>
      </c>
    </row>
    <row r="25" spans="2:21" x14ac:dyDescent="0.25">
      <c r="C25" t="s">
        <v>65</v>
      </c>
      <c r="D25" t="s">
        <v>27</v>
      </c>
      <c r="E25" t="s">
        <v>55</v>
      </c>
      <c r="F25" t="s">
        <v>57</v>
      </c>
      <c r="G25" t="s">
        <v>59</v>
      </c>
      <c r="H25" t="s">
        <v>61</v>
      </c>
      <c r="I25" t="s">
        <v>63</v>
      </c>
      <c r="J25" t="s">
        <v>26</v>
      </c>
      <c r="K25" t="s">
        <v>56</v>
      </c>
      <c r="L25" t="s">
        <v>58</v>
      </c>
      <c r="M25" t="s">
        <v>60</v>
      </c>
      <c r="N25" t="s">
        <v>62</v>
      </c>
      <c r="O25" t="s">
        <v>64</v>
      </c>
      <c r="P25" t="s">
        <v>28</v>
      </c>
      <c r="Q25" t="s">
        <v>29</v>
      </c>
      <c r="R25" t="s">
        <v>30</v>
      </c>
      <c r="S25" t="s">
        <v>31</v>
      </c>
      <c r="T25" t="s">
        <v>32</v>
      </c>
      <c r="U25" t="s">
        <v>66</v>
      </c>
    </row>
    <row r="26" spans="2:21" x14ac:dyDescent="0.25">
      <c r="B26" t="s">
        <v>14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 s="22">
        <f>SUM(C26:T26)</f>
        <v>0</v>
      </c>
    </row>
    <row r="27" spans="2:21" x14ac:dyDescent="0.25">
      <c r="B27" t="s">
        <v>17</v>
      </c>
      <c r="C27">
        <v>1</v>
      </c>
      <c r="U27" s="22">
        <f t="shared" ref="U27:U30" si="1">SUM(C27:T27)</f>
        <v>1</v>
      </c>
    </row>
    <row r="28" spans="2:21" x14ac:dyDescent="0.25">
      <c r="B28" t="s">
        <v>18</v>
      </c>
      <c r="D28">
        <v>1</v>
      </c>
      <c r="J28">
        <v>1</v>
      </c>
      <c r="U28" s="22">
        <f t="shared" si="1"/>
        <v>2</v>
      </c>
    </row>
    <row r="29" spans="2:21" x14ac:dyDescent="0.25">
      <c r="B29" t="s">
        <v>15</v>
      </c>
      <c r="P29">
        <v>1</v>
      </c>
      <c r="Q29">
        <v>1</v>
      </c>
      <c r="R29">
        <v>1</v>
      </c>
      <c r="S29">
        <v>1</v>
      </c>
      <c r="T29">
        <v>1</v>
      </c>
      <c r="U29" s="22">
        <f t="shared" si="1"/>
        <v>5</v>
      </c>
    </row>
    <row r="30" spans="2:21" x14ac:dyDescent="0.25">
      <c r="B30" t="s">
        <v>16</v>
      </c>
      <c r="E30">
        <v>1</v>
      </c>
      <c r="F30">
        <v>1</v>
      </c>
      <c r="G30">
        <v>1</v>
      </c>
      <c r="H30">
        <v>1</v>
      </c>
      <c r="I30">
        <v>1</v>
      </c>
      <c r="K30">
        <v>1</v>
      </c>
      <c r="L30">
        <v>1</v>
      </c>
      <c r="M30">
        <v>1</v>
      </c>
      <c r="N30">
        <v>1</v>
      </c>
      <c r="O30">
        <v>1</v>
      </c>
      <c r="U30" s="22">
        <f t="shared" si="1"/>
        <v>10</v>
      </c>
    </row>
  </sheetData>
  <pageMargins left="0.7" right="0.7" top="0.75" bottom="0.75" header="0.3" footer="0.3"/>
  <pageSetup paperSize="9" scale="3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13</vt:i4>
      </vt:variant>
    </vt:vector>
  </HeadingPairs>
  <TitlesOfParts>
    <vt:vector size="17" baseType="lpstr">
      <vt:lpstr>Déclaration</vt:lpstr>
      <vt:lpstr>Résultats</vt:lpstr>
      <vt:lpstr>Aide</vt:lpstr>
      <vt:lpstr>paramètres</vt:lpstr>
      <vt:lpstr>Cadet_F</vt:lpstr>
      <vt:lpstr>Cadet_H</vt:lpstr>
      <vt:lpstr>Challenge_F</vt:lpstr>
      <vt:lpstr>Challenge_H</vt:lpstr>
      <vt:lpstr>Junior_F</vt:lpstr>
      <vt:lpstr>Junior_H</vt:lpstr>
      <vt:lpstr>Master_F</vt:lpstr>
      <vt:lpstr>Master_H</vt:lpstr>
      <vt:lpstr>Minime_F</vt:lpstr>
      <vt:lpstr>Minime_H</vt:lpstr>
      <vt:lpstr>NBR_RELAIS</vt:lpstr>
      <vt:lpstr>Senior_F</vt:lpstr>
      <vt:lpstr>Senior_H</vt:lpstr>
    </vt:vector>
  </TitlesOfParts>
  <Company>REHAU Industries AG&amp;Co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burcfre</dc:creator>
  <cp:lastModifiedBy>burcfre</cp:lastModifiedBy>
  <dcterms:created xsi:type="dcterms:W3CDTF">2023-01-12T08:06:07Z</dcterms:created>
  <dcterms:modified xsi:type="dcterms:W3CDTF">2023-01-30T16:16:08Z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434286-1dad-42db-a12c-ebf6360a61a3_Enabled">
    <vt:lpwstr>true</vt:lpwstr>
  </property>
  <property fmtid="{D5CDD505-2E9C-101B-9397-08002B2CF9AE}" pid="3" name="MSIP_Label_1c434286-1dad-42db-a12c-ebf6360a61a3_SetDate">
    <vt:lpwstr>2023-01-12T08:06:07Z</vt:lpwstr>
  </property>
  <property fmtid="{D5CDD505-2E9C-101B-9397-08002B2CF9AE}" pid="4" name="MSIP_Label_1c434286-1dad-42db-a12c-ebf6360a61a3_Method">
    <vt:lpwstr>Standard</vt:lpwstr>
  </property>
  <property fmtid="{D5CDD505-2E9C-101B-9397-08002B2CF9AE}" pid="5" name="MSIP_Label_1c434286-1dad-42db-a12c-ebf6360a61a3_Name">
    <vt:lpwstr>Internal</vt:lpwstr>
  </property>
  <property fmtid="{D5CDD505-2E9C-101B-9397-08002B2CF9AE}" pid="6" name="MSIP_Label_1c434286-1dad-42db-a12c-ebf6360a61a3_SiteId">
    <vt:lpwstr>8015e684-befa-475d-802b-fd235c2bdf91</vt:lpwstr>
  </property>
  <property fmtid="{D5CDD505-2E9C-101B-9397-08002B2CF9AE}" pid="7" name="MSIP_Label_1c434286-1dad-42db-a12c-ebf6360a61a3_ActionId">
    <vt:lpwstr>ce02cc0c-fb0a-44b1-9e9b-026ef2ef60e6</vt:lpwstr>
  </property>
  <property fmtid="{D5CDD505-2E9C-101B-9397-08002B2CF9AE}" pid="8" name="MSIP_Label_1c434286-1dad-42db-a12c-ebf6360a61a3_ContentBits">
    <vt:lpwstr>1</vt:lpwstr>
  </property>
</Properties>
</file>